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ritatrasporti.sharepoint.com/odv/cons/Atti/2024/10 - ottobre/22-10-24/ARA_A22/Post Consiglio/"/>
    </mc:Choice>
  </mc:AlternateContent>
  <xr:revisionPtr revIDLastSave="379" documentId="8_{0F2D4E20-89C5-4AFA-95C6-4BD15B65D9FC}" xr6:coauthVersionLast="47" xr6:coauthVersionMax="47" xr10:uidLastSave="{1BBF1216-B449-4BBB-9790-CDA19AE53516}"/>
  <bookViews>
    <workbookView xWindow="6735" yWindow="1095" windowWidth="21045" windowHeight="14505" xr2:uid="{00000000-000D-0000-FFFF-FFFF00000000}"/>
  </bookViews>
  <sheets>
    <sheet name="PFR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D76" i="1"/>
  <c r="D75" i="1"/>
  <c r="F71" i="1"/>
  <c r="F72" i="1" s="1"/>
  <c r="F58" i="1"/>
  <c r="F64" i="1" s="1"/>
  <c r="E39" i="1"/>
  <c r="E38" i="1"/>
  <c r="E54" i="1"/>
  <c r="E59" i="1" s="1"/>
  <c r="F54" i="1" s="1"/>
  <c r="T71" i="1"/>
  <c r="S71" i="1"/>
  <c r="R71" i="1"/>
  <c r="Q71" i="1"/>
  <c r="P71" i="1"/>
  <c r="O71" i="1"/>
  <c r="N71" i="1"/>
  <c r="L71" i="1"/>
  <c r="K71" i="1"/>
  <c r="J71" i="1"/>
  <c r="I71" i="1"/>
  <c r="H71" i="1"/>
  <c r="G71" i="1"/>
  <c r="F13" i="1"/>
  <c r="E12" i="1"/>
  <c r="E13" i="1"/>
  <c r="O13" i="1"/>
  <c r="N13" i="1"/>
  <c r="L13" i="1"/>
  <c r="J12" i="1"/>
  <c r="K13" i="1"/>
  <c r="J13" i="1"/>
  <c r="S13" i="1"/>
  <c r="R13" i="1"/>
  <c r="Q13" i="1"/>
  <c r="P13" i="1"/>
  <c r="I13" i="1"/>
  <c r="H13" i="1"/>
  <c r="G13" i="1"/>
  <c r="D27" i="1"/>
  <c r="E27" i="1" s="1"/>
  <c r="N32" i="1"/>
  <c r="O32" i="1" s="1"/>
  <c r="P32" i="1" s="1"/>
  <c r="Q32" i="1" s="1"/>
  <c r="R32" i="1" s="1"/>
  <c r="S32" i="1" s="1"/>
  <c r="T32" i="1" s="1"/>
  <c r="T16" i="1"/>
  <c r="S16" i="1"/>
  <c r="R16" i="1"/>
  <c r="Q16" i="1"/>
  <c r="P16" i="1"/>
  <c r="O16" i="1"/>
  <c r="N16" i="1"/>
  <c r="L16" i="1"/>
  <c r="K16" i="1"/>
  <c r="E16" i="1"/>
  <c r="N34" i="1"/>
  <c r="O34" i="1" s="1"/>
  <c r="P34" i="1" s="1"/>
  <c r="Q34" i="1" s="1"/>
  <c r="R34" i="1" s="1"/>
  <c r="S34" i="1" s="1"/>
  <c r="T34" i="1" s="1"/>
  <c r="N27" i="1"/>
  <c r="O27" i="1" s="1"/>
  <c r="O12" i="1"/>
  <c r="G72" i="1" l="1"/>
  <c r="F61" i="1"/>
  <c r="F63" i="1" s="1"/>
  <c r="G58" i="1"/>
  <c r="H58" i="1" s="1"/>
  <c r="F59" i="1"/>
  <c r="G54" i="1" s="1"/>
  <c r="G64" i="1"/>
  <c r="H72" i="1"/>
  <c r="I72" i="1" s="1"/>
  <c r="D32" i="1"/>
  <c r="D34" i="1" s="1"/>
  <c r="K47" i="1"/>
  <c r="F87" i="1"/>
  <c r="F89" i="1" s="1"/>
  <c r="P47" i="1"/>
  <c r="P49" i="1" s="1"/>
  <c r="P50" i="1" s="1"/>
  <c r="T87" i="1"/>
  <c r="T89" i="1" s="1"/>
  <c r="S87" i="1"/>
  <c r="S89" i="1" s="1"/>
  <c r="R87" i="1"/>
  <c r="R89" i="1" s="1"/>
  <c r="Q87" i="1"/>
  <c r="Q89" i="1" s="1"/>
  <c r="P87" i="1"/>
  <c r="P89" i="1" s="1"/>
  <c r="O87" i="1"/>
  <c r="O89" i="1" s="1"/>
  <c r="N87" i="1"/>
  <c r="N89" i="1" s="1"/>
  <c r="L87" i="1"/>
  <c r="L89" i="1" s="1"/>
  <c r="K87" i="1"/>
  <c r="K89" i="1" s="1"/>
  <c r="J87" i="1"/>
  <c r="J89" i="1" s="1"/>
  <c r="I87" i="1"/>
  <c r="I89" i="1" s="1"/>
  <c r="H87" i="1"/>
  <c r="H89" i="1" s="1"/>
  <c r="G87" i="1"/>
  <c r="G89" i="1" s="1"/>
  <c r="T73" i="1"/>
  <c r="S73" i="1"/>
  <c r="R73" i="1"/>
  <c r="Q73" i="1"/>
  <c r="P73" i="1"/>
  <c r="O73" i="1"/>
  <c r="N73" i="1"/>
  <c r="L73" i="1"/>
  <c r="K73" i="1"/>
  <c r="J73" i="1"/>
  <c r="I73" i="1"/>
  <c r="H73" i="1"/>
  <c r="F73" i="1"/>
  <c r="F38" i="1"/>
  <c r="F39" i="1" s="1"/>
  <c r="I12" i="1"/>
  <c r="H12" i="1"/>
  <c r="G12" i="1"/>
  <c r="F12" i="1"/>
  <c r="J38" i="1"/>
  <c r="I38" i="1"/>
  <c r="I45" i="1" s="1"/>
  <c r="H38" i="1"/>
  <c r="G38" i="1"/>
  <c r="J72" i="1" l="1"/>
  <c r="K72" i="1" s="1"/>
  <c r="L72" i="1" s="1"/>
  <c r="N72" i="1" s="1"/>
  <c r="O72" i="1" s="1"/>
  <c r="P72" i="1" s="1"/>
  <c r="Q72" i="1" s="1"/>
  <c r="R72" i="1" s="1"/>
  <c r="S72" i="1" s="1"/>
  <c r="T72" i="1" s="1"/>
  <c r="D77" i="1" s="1"/>
  <c r="G59" i="1"/>
  <c r="H54" i="1" s="1"/>
  <c r="H61" i="1" s="1"/>
  <c r="G61" i="1"/>
  <c r="I58" i="1"/>
  <c r="I64" i="1" s="1"/>
  <c r="H64" i="1"/>
  <c r="D49" i="1"/>
  <c r="D50" i="1" s="1"/>
  <c r="E34" i="1"/>
  <c r="F34" i="1" s="1"/>
  <c r="F65" i="1"/>
  <c r="E32" i="1"/>
  <c r="F32" i="1" s="1"/>
  <c r="G32" i="1" s="1"/>
  <c r="H32" i="1" s="1"/>
  <c r="I32" i="1" s="1"/>
  <c r="J32" i="1" s="1"/>
  <c r="K32" i="1" s="1"/>
  <c r="L32" i="1" s="1"/>
  <c r="G39" i="1"/>
  <c r="F42" i="1"/>
  <c r="G43" i="1"/>
  <c r="F27" i="1"/>
  <c r="P27" i="1"/>
  <c r="E41" i="1"/>
  <c r="H44" i="1"/>
  <c r="J46" i="1"/>
  <c r="J58" i="1" l="1"/>
  <c r="F41" i="1"/>
  <c r="E47" i="1"/>
  <c r="E49" i="1" s="1"/>
  <c r="E50" i="1" s="1"/>
  <c r="G42" i="1"/>
  <c r="F47" i="1"/>
  <c r="F67" i="1"/>
  <c r="F79" i="1" s="1"/>
  <c r="G34" i="1"/>
  <c r="G27" i="1"/>
  <c r="Q27" i="1"/>
  <c r="F49" i="1"/>
  <c r="F50" i="1" s="1"/>
  <c r="F95" i="1" s="1"/>
  <c r="L47" i="1"/>
  <c r="H39" i="1"/>
  <c r="Q47" i="1"/>
  <c r="Q49" i="1" s="1"/>
  <c r="Q50" i="1" s="1"/>
  <c r="H42" i="1"/>
  <c r="H43" i="1"/>
  <c r="I44" i="1"/>
  <c r="J44" i="1" s="1"/>
  <c r="J45" i="1"/>
  <c r="K58" i="1" l="1"/>
  <c r="J64" i="1"/>
  <c r="F93" i="1"/>
  <c r="F94" i="1" s="1"/>
  <c r="H34" i="1"/>
  <c r="H27" i="1"/>
  <c r="R27" i="1"/>
  <c r="G41" i="1"/>
  <c r="I42" i="1"/>
  <c r="I39" i="1"/>
  <c r="R47" i="1"/>
  <c r="R49" i="1" s="1"/>
  <c r="R50" i="1" s="1"/>
  <c r="I43" i="1"/>
  <c r="L58" i="1" l="1"/>
  <c r="K64" i="1"/>
  <c r="I34" i="1"/>
  <c r="I27" i="1"/>
  <c r="S27" i="1"/>
  <c r="H41" i="1"/>
  <c r="G47" i="1"/>
  <c r="G49" i="1" s="1"/>
  <c r="G50" i="1" s="1"/>
  <c r="J42" i="1"/>
  <c r="N47" i="1"/>
  <c r="N49" i="1" s="1"/>
  <c r="N50" i="1" s="1"/>
  <c r="O47" i="1"/>
  <c r="O49" i="1" s="1"/>
  <c r="O50" i="1" s="1"/>
  <c r="J39" i="1"/>
  <c r="S47" i="1"/>
  <c r="S49" i="1" s="1"/>
  <c r="S50" i="1" s="1"/>
  <c r="T47" i="1"/>
  <c r="T49" i="1" s="1"/>
  <c r="T50" i="1" s="1"/>
  <c r="J43" i="1"/>
  <c r="S3" i="1"/>
  <c r="R3" i="1" s="1"/>
  <c r="Q3" i="1" s="1"/>
  <c r="P3" i="1" s="1"/>
  <c r="O3" i="1" s="1"/>
  <c r="G3" i="1"/>
  <c r="H3" i="1" s="1"/>
  <c r="I3" i="1" s="1"/>
  <c r="J3" i="1" s="1"/>
  <c r="K3" i="1" s="1"/>
  <c r="L3" i="1" s="1"/>
  <c r="N58" i="1" l="1"/>
  <c r="L64" i="1"/>
  <c r="J34" i="1"/>
  <c r="J27" i="1"/>
  <c r="T27" i="1"/>
  <c r="I41" i="1"/>
  <c r="H47" i="1"/>
  <c r="H49" i="1" s="1"/>
  <c r="H50" i="1" s="1"/>
  <c r="N3" i="1"/>
  <c r="O58" i="1" l="1"/>
  <c r="N64" i="1"/>
  <c r="K34" i="1"/>
  <c r="K27" i="1"/>
  <c r="L27" i="1" s="1"/>
  <c r="J41" i="1"/>
  <c r="J47" i="1" s="1"/>
  <c r="J49" i="1" s="1"/>
  <c r="J50" i="1" s="1"/>
  <c r="I47" i="1"/>
  <c r="I49" i="1" s="1"/>
  <c r="I50" i="1" s="1"/>
  <c r="O64" i="1" l="1"/>
  <c r="P58" i="1"/>
  <c r="G63" i="1"/>
  <c r="G65" i="1" s="1"/>
  <c r="L34" i="1"/>
  <c r="K49" i="1"/>
  <c r="K50" i="1" s="1"/>
  <c r="Q58" i="1" l="1"/>
  <c r="P64" i="1"/>
  <c r="H63" i="1"/>
  <c r="H65" i="1" s="1"/>
  <c r="G67" i="1"/>
  <c r="G79" i="1" s="1"/>
  <c r="G93" i="1" s="1"/>
  <c r="G94" i="1" s="1"/>
  <c r="G95" i="1"/>
  <c r="L49" i="1"/>
  <c r="L50" i="1" s="1"/>
  <c r="H59" i="1"/>
  <c r="R58" i="1" l="1"/>
  <c r="Q64" i="1"/>
  <c r="H95" i="1"/>
  <c r="I54" i="1"/>
  <c r="I61" i="1" s="1"/>
  <c r="I63" i="1" s="1"/>
  <c r="S58" i="1" l="1"/>
  <c r="T58" i="1" s="1"/>
  <c r="R64" i="1"/>
  <c r="I65" i="1"/>
  <c r="I59" i="1"/>
  <c r="H67" i="1"/>
  <c r="H79" i="1" s="1"/>
  <c r="H93" i="1" s="1"/>
  <c r="H94" i="1" s="1"/>
  <c r="S64" i="1" l="1"/>
  <c r="I95" i="1"/>
  <c r="J54" i="1"/>
  <c r="J61" i="1" s="1"/>
  <c r="T64" i="1" l="1"/>
  <c r="J63" i="1"/>
  <c r="J65" i="1" s="1"/>
  <c r="J95" i="1" s="1"/>
  <c r="I67" i="1"/>
  <c r="I79" i="1" s="1"/>
  <c r="I93" i="1" s="1"/>
  <c r="I94" i="1" s="1"/>
  <c r="J59" i="1"/>
  <c r="K54" i="1" s="1"/>
  <c r="K61" i="1" s="1"/>
  <c r="K63" i="1" l="1"/>
  <c r="K65" i="1" s="1"/>
  <c r="K95" i="1" s="1"/>
  <c r="J67" i="1"/>
  <c r="J79" i="1" s="1"/>
  <c r="J93" i="1" s="1"/>
  <c r="J94" i="1" s="1"/>
  <c r="K59" i="1"/>
  <c r="L54" i="1" s="1"/>
  <c r="L61" i="1" s="1"/>
  <c r="L63" i="1" l="1"/>
  <c r="L65" i="1" s="1"/>
  <c r="K67" i="1"/>
  <c r="K79" i="1" s="1"/>
  <c r="K93" i="1" s="1"/>
  <c r="K94" i="1" s="1"/>
  <c r="L59" i="1"/>
  <c r="N54" i="1" s="1"/>
  <c r="N61" i="1" s="1"/>
  <c r="N63" i="1" l="1"/>
  <c r="N65" i="1" s="1"/>
  <c r="N59" i="1"/>
  <c r="O54" i="1" s="1"/>
  <c r="O61" i="1" s="1"/>
  <c r="L95" i="1"/>
  <c r="O63" i="1" l="1"/>
  <c r="O65" i="1" s="1"/>
  <c r="O59" i="1"/>
  <c r="P54" i="1" s="1"/>
  <c r="P61" i="1" s="1"/>
  <c r="N67" i="1"/>
  <c r="N79" i="1" s="1"/>
  <c r="N93" i="1" s="1"/>
  <c r="N94" i="1" s="1"/>
  <c r="N95" i="1"/>
  <c r="L67" i="1"/>
  <c r="L79" i="1" s="1"/>
  <c r="L93" i="1" s="1"/>
  <c r="L94" i="1" s="1"/>
  <c r="P63" i="1" l="1"/>
  <c r="P65" i="1" s="1"/>
  <c r="P59" i="1"/>
  <c r="Q54" i="1" s="1"/>
  <c r="Q61" i="1" s="1"/>
  <c r="O67" i="1"/>
  <c r="O79" i="1" s="1"/>
  <c r="O93" i="1" s="1"/>
  <c r="O94" i="1" s="1"/>
  <c r="O95" i="1"/>
  <c r="Q63" i="1" l="1"/>
  <c r="Q65" i="1" s="1"/>
  <c r="Q59" i="1"/>
  <c r="R54" i="1" s="1"/>
  <c r="R61" i="1" s="1"/>
  <c r="P95" i="1"/>
  <c r="P67" i="1"/>
  <c r="P79" i="1" s="1"/>
  <c r="P93" i="1" s="1"/>
  <c r="P94" i="1" s="1"/>
  <c r="Q95" i="1" l="1"/>
  <c r="Q67" i="1"/>
  <c r="Q79" i="1" s="1"/>
  <c r="Q93" i="1" s="1"/>
  <c r="Q94" i="1" s="1"/>
  <c r="R63" i="1"/>
  <c r="R65" i="1" s="1"/>
  <c r="R59" i="1"/>
  <c r="S54" i="1" s="1"/>
  <c r="S61" i="1" s="1"/>
  <c r="R95" i="1" l="1"/>
  <c r="R67" i="1"/>
  <c r="R79" i="1" s="1"/>
  <c r="R93" i="1" s="1"/>
  <c r="R94" i="1" s="1"/>
  <c r="S63" i="1"/>
  <c r="S65" i="1" s="1"/>
  <c r="S59" i="1"/>
  <c r="T54" i="1" s="1"/>
  <c r="T61" i="1" l="1"/>
  <c r="T59" i="1"/>
  <c r="T63" i="1"/>
  <c r="T65" i="1" s="1"/>
  <c r="S95" i="1"/>
  <c r="S67" i="1"/>
  <c r="S79" i="1" s="1"/>
  <c r="S93" i="1" s="1"/>
  <c r="S94" i="1" s="1"/>
  <c r="T95" i="1" l="1"/>
  <c r="D99" i="1" s="1"/>
  <c r="T67" i="1"/>
  <c r="T79" i="1" s="1"/>
  <c r="T93" i="1" s="1"/>
  <c r="T94" i="1" s="1"/>
  <c r="D98" i="1" s="1"/>
</calcChain>
</file>

<file path=xl/sharedStrings.xml><?xml version="1.0" encoding="utf-8"?>
<sst xmlns="http://schemas.openxmlformats.org/spreadsheetml/2006/main" count="139" uniqueCount="137">
  <si>
    <t xml:space="preserve">Tariffa unitaria media (con eventuali poste figurative)  </t>
  </si>
  <si>
    <t xml:space="preserve">Costi totali previsti      </t>
  </si>
  <si>
    <t>Valore attuale netto: ricavo da traffico previsti</t>
  </si>
  <si>
    <t>Valore attuale netto: costi totali previsti</t>
  </si>
  <si>
    <t>Componente tariffaria di gestione unitaria</t>
  </si>
  <si>
    <t>I</t>
  </si>
  <si>
    <t>Utilizzo di fondo accantonamento per rinnovi</t>
  </si>
  <si>
    <t>Costi operativi incrementali da nuovi investimenti</t>
  </si>
  <si>
    <t>Costi operativi totali ammessi netti</t>
  </si>
  <si>
    <t>Costi totali afferenti a componente tariffaria di gestione</t>
  </si>
  <si>
    <t>Costi operativi incrementali da sopravvenienze normative</t>
  </si>
  <si>
    <t>N</t>
  </si>
  <si>
    <t>P1 - Primo periodo tariffario</t>
  </si>
  <si>
    <t>P2</t>
  </si>
  <si>
    <t>Anno Base</t>
  </si>
  <si>
    <t>Anno Ponte</t>
  </si>
  <si>
    <t>A</t>
  </si>
  <si>
    <t>A'</t>
  </si>
  <si>
    <t>B</t>
  </si>
  <si>
    <t>D</t>
  </si>
  <si>
    <t>M</t>
  </si>
  <si>
    <t>Totale capitale investito netto di costruzione al 31/12</t>
  </si>
  <si>
    <t>L</t>
  </si>
  <si>
    <t>Componente tariffaria di costruzione unitaria</t>
  </si>
  <si>
    <t>Poste figurative annue</t>
  </si>
  <si>
    <t>TARIFFA UNITARIA MEDIA - RICAVI - COSTI</t>
  </si>
  <si>
    <r>
      <rPr>
        <b/>
        <sz val="10"/>
        <rFont val="Calibri"/>
        <family val="2"/>
        <scheme val="minor"/>
      </rPr>
      <t xml:space="preserve">COMPONENTE TARIFFARIA DI COSTRUZIONE </t>
    </r>
    <r>
      <rPr>
        <sz val="10"/>
        <rFont val="Calibri"/>
        <family val="2"/>
        <scheme val="minor"/>
      </rPr>
      <t>(in migliaia di euro)</t>
    </r>
  </si>
  <si>
    <t>T*</t>
  </si>
  <si>
    <t xml:space="preserve">Volumi di traffico previsti (000 veicoli/km) </t>
  </si>
  <si>
    <t xml:space="preserve">Volumi di traffico medi annui per periodo regolatorio (000 veicoli/km)                               </t>
  </si>
  <si>
    <t>Ammortamento annuo CIN</t>
  </si>
  <si>
    <t>V</t>
  </si>
  <si>
    <t>V'</t>
  </si>
  <si>
    <t>T</t>
  </si>
  <si>
    <t>U1</t>
  </si>
  <si>
    <t>U2</t>
  </si>
  <si>
    <t xml:space="preserve">Costi totali afferenti a componente tariffaria per oneri integrativi                              </t>
  </si>
  <si>
    <t>U=U1+U2+U3+U4</t>
  </si>
  <si>
    <t>U4</t>
  </si>
  <si>
    <t>U3</t>
  </si>
  <si>
    <t>Costi per quota annuale fondo infrastrutture territoriali</t>
  </si>
  <si>
    <t>Costo per quota annuale fondo ferrovia</t>
  </si>
  <si>
    <t>Valore della concessione</t>
  </si>
  <si>
    <t>Spese sostenute per la predisposizione della proposta di affidamento</t>
  </si>
  <si>
    <t>P10 - Decimo periodo tariffario</t>
  </si>
  <si>
    <t>P9</t>
  </si>
  <si>
    <t>Tasso di inflazione</t>
  </si>
  <si>
    <t>Indicatore di produttività annuale</t>
  </si>
  <si>
    <t>X</t>
  </si>
  <si>
    <t>Ricavi da traffico previsti (con eventuali poste figurative)</t>
  </si>
  <si>
    <t>Componente tariffaria di costruzione unitaria (con eventuali poste figurative)</t>
  </si>
  <si>
    <t>Poste figurative annue unitarie</t>
  </si>
  <si>
    <r>
      <rPr>
        <b/>
        <sz val="10"/>
        <rFont val="Calibri"/>
        <family val="2"/>
        <scheme val="minor"/>
      </rPr>
      <t xml:space="preserve">COMPONENTE TARIFFARIA DI GESTIONE </t>
    </r>
    <r>
      <rPr>
        <sz val="10"/>
        <rFont val="Calibri"/>
        <family val="2"/>
        <scheme val="minor"/>
      </rPr>
      <t>(in migliaia di euro)</t>
    </r>
  </si>
  <si>
    <r>
      <rPr>
        <b/>
        <sz val="10"/>
        <rFont val="Calibri"/>
        <family val="2"/>
        <scheme val="minor"/>
      </rPr>
      <t xml:space="preserve">Costi operativi totali ammessi </t>
    </r>
    <r>
      <rPr>
        <i/>
        <sz val="10"/>
        <rFont val="Calibri"/>
        <family val="2"/>
        <scheme val="minor"/>
      </rPr>
      <t>(comprensivi delle attività accessorie)</t>
    </r>
  </si>
  <si>
    <r>
      <rPr>
        <b/>
        <sz val="10"/>
        <rFont val="Calibri"/>
        <family val="2"/>
        <scheme val="minor"/>
      </rPr>
      <t xml:space="preserve">COMPONENTE PER ONERI INTEGRATIVI </t>
    </r>
    <r>
      <rPr>
        <sz val="10"/>
        <rFont val="Calibri"/>
        <family val="2"/>
        <scheme val="minor"/>
      </rPr>
      <t>(in migliaia di euro)</t>
    </r>
  </si>
  <si>
    <t>Remunerazione annua opere in esercizio</t>
  </si>
  <si>
    <r>
      <t xml:space="preserve">Immobilizzazioni </t>
    </r>
    <r>
      <rPr>
        <b/>
        <sz val="10"/>
        <rFont val="Calibri"/>
        <family val="2"/>
        <scheme val="minor"/>
      </rPr>
      <t xml:space="preserve">non reversibili </t>
    </r>
    <r>
      <rPr>
        <sz val="10"/>
        <rFont val="Calibri"/>
        <family val="2"/>
        <scheme val="minor"/>
      </rPr>
      <t>al 1/1</t>
    </r>
  </si>
  <si>
    <t>Totale costi operativi incrementali</t>
  </si>
  <si>
    <t>B'</t>
  </si>
  <si>
    <t>B''</t>
  </si>
  <si>
    <t>B'''</t>
  </si>
  <si>
    <t>Ricavi da attività accessorie</t>
  </si>
  <si>
    <t>Extraprofitto da attività accessorie (in deduzione)</t>
  </si>
  <si>
    <t>Costi operativi da attività accessorie</t>
  </si>
  <si>
    <t>Costi di capitale da attività accesserie</t>
  </si>
  <si>
    <t>Profitto ragionevole (Wacc su capitale investito)</t>
  </si>
  <si>
    <t>Anno ponte</t>
  </si>
  <si>
    <t>Anno base</t>
  </si>
  <si>
    <t xml:space="preserve">Volumi di traffico medi annui per oneri incrementali (000 veicoli/km)                               </t>
  </si>
  <si>
    <t>P</t>
  </si>
  <si>
    <t>G'= I'+I''+I'''+I''''+I'''''</t>
  </si>
  <si>
    <t>I*</t>
  </si>
  <si>
    <r>
      <rPr>
        <b/>
        <sz val="10"/>
        <rFont val="Calibri"/>
        <family val="2"/>
        <scheme val="minor"/>
      </rPr>
      <t>B*</t>
    </r>
    <r>
      <rPr>
        <sz val="10"/>
        <rFont val="Calibri"/>
        <family val="2"/>
        <scheme val="minor"/>
      </rPr>
      <t>=B-B'-B''-B'''</t>
    </r>
  </si>
  <si>
    <t>C=A+A'-B*</t>
  </si>
  <si>
    <t>E=I+I*</t>
  </si>
  <si>
    <t>Q=M+K'+K''</t>
  </si>
  <si>
    <t>R=Q/T</t>
  </si>
  <si>
    <t>S'=S/T</t>
  </si>
  <si>
    <t>R'=R+S'</t>
  </si>
  <si>
    <t>V=U/T</t>
  </si>
  <si>
    <t>W=G+R'+V</t>
  </si>
  <si>
    <t xml:space="preserve"> Z=H+E'+Q+U</t>
  </si>
  <si>
    <t>Totale costi opearativi incrementali</t>
  </si>
  <si>
    <t>I'''=E/T**   --&gt;   I''' ∙ (1+P-X)</t>
  </si>
  <si>
    <t>I''=E/T**   --&gt;   I'' ∙ (1+P-X)</t>
  </si>
  <si>
    <t>I'=E/T**   --&gt;   I' ∙ (1+P-X)</t>
  </si>
  <si>
    <t>I''''=E/T**   --&gt;   I'''' ∙ (1+P-X)</t>
  </si>
  <si>
    <t>I'''''=E/T**   --&gt;   I''''' ∙ (1+P-X)</t>
  </si>
  <si>
    <t>E'=E ∙ (1+P)</t>
  </si>
  <si>
    <t xml:space="preserve"> Y=W · T</t>
  </si>
  <si>
    <t>Sub-componente tariffaria di gestione unitaria - costi operativi incrementali 1° anno</t>
  </si>
  <si>
    <t>Sub-componente tariffaria di gestione unitaria - costi operativi incrementali 2° anno</t>
  </si>
  <si>
    <t>Sub-componente tariffaria di gestione unitaria - costi operativi incrementali 3° anno</t>
  </si>
  <si>
    <t>Sub-componente tariffaria di gestione unitaria - costi operativi incrementali 4° anno</t>
  </si>
  <si>
    <t>Sub-componente tariffaria di gestione unitaria - costi operativi incrementali 5° anno</t>
  </si>
  <si>
    <t>Sub-componente tariffaria di gestione unitaria incrementale</t>
  </si>
  <si>
    <t>WACC</t>
  </si>
  <si>
    <t>Sub-componente tariffaria di gestione unitaria - costi operativi incrementali anno ponte</t>
  </si>
  <si>
    <t xml:space="preserve">Componente tariffaria per oneri integrativi           </t>
  </si>
  <si>
    <t>F</t>
  </si>
  <si>
    <t>H=C+F+K</t>
  </si>
  <si>
    <t>K=D ∙ V</t>
  </si>
  <si>
    <t>G=H/T --&gt;   G ∙ (1+P-X)</t>
  </si>
  <si>
    <t>Componente tariffaria di gestione unitaria (comprensiva del livello incrementale dei costi di gestione)</t>
  </si>
  <si>
    <t>Totale costi ammessi di gestione (comprensivi del livello incrementale dei costi di gestione)</t>
  </si>
  <si>
    <t>G''= G+G'</t>
  </si>
  <si>
    <t>G*= G'' ∙ T</t>
  </si>
  <si>
    <t>= VAN (WACC; Y)</t>
  </si>
  <si>
    <t>= VAN (WACC; Z)</t>
  </si>
  <si>
    <t>Saldo poste figurative</t>
  </si>
  <si>
    <t>Check azzermento saldo poste figuarative al termine della concessione</t>
  </si>
  <si>
    <t>K'= J' ∙ V</t>
  </si>
  <si>
    <t>S=S'+S''</t>
  </si>
  <si>
    <r>
      <t>R</t>
    </r>
    <r>
      <rPr>
        <i/>
        <sz val="8"/>
        <rFont val="Calibri"/>
        <family val="2"/>
        <scheme val="minor"/>
      </rPr>
      <t>d</t>
    </r>
  </si>
  <si>
    <t>Poste figurative correlate ai costi di rimborso del capitale</t>
  </si>
  <si>
    <t>Check azzeramento poste figurative S'</t>
  </si>
  <si>
    <t>Poste figurative correlate ai costi di remunerazione del capitale</t>
  </si>
  <si>
    <t>S'</t>
  </si>
  <si>
    <t>S''</t>
  </si>
  <si>
    <t>Check azzeramento poste figurative S''</t>
  </si>
  <si>
    <r>
      <t>S* = S</t>
    </r>
    <r>
      <rPr>
        <sz val="6"/>
        <rFont val="Calibri"/>
        <family val="2"/>
        <scheme val="minor"/>
      </rPr>
      <t xml:space="preserve">(t-1) </t>
    </r>
    <r>
      <rPr>
        <sz val="10"/>
        <rFont val="Calibri"/>
        <family val="2"/>
        <scheme val="minor"/>
      </rPr>
      <t>+ S</t>
    </r>
  </si>
  <si>
    <t>Investimenti realizzati</t>
  </si>
  <si>
    <r>
      <t>J = O</t>
    </r>
    <r>
      <rPr>
        <b/>
        <sz val="6"/>
        <rFont val="Calibri"/>
        <family val="2"/>
        <scheme val="minor"/>
      </rPr>
      <t>(t-1)</t>
    </r>
  </si>
  <si>
    <t>CIN al 01/01 al netto del valore di subentro</t>
  </si>
  <si>
    <t>Capitale investito netto di costruzione  al 01/01</t>
  </si>
  <si>
    <t>T**</t>
  </si>
  <si>
    <t>Totale costi ammessi di costruzione</t>
  </si>
  <si>
    <t>= VAN (P; S'')</t>
  </si>
  <si>
    <t>Quote annue valore di subentro</t>
  </si>
  <si>
    <t>Quote annue cumulate valore di subentro</t>
  </si>
  <si>
    <t>N'</t>
  </si>
  <si>
    <t>Remunerazione annuale CIN (al netto delle quote annue cumulate del valore di subentro)</t>
  </si>
  <si>
    <t>Remunerazione annuale delle quote annue cumulate del Valore di subentro</t>
  </si>
  <si>
    <t>O=J+L-M</t>
  </si>
  <si>
    <t>J' = J - N'</t>
  </si>
  <si>
    <t>K''=N' ∙ V'</t>
  </si>
  <si>
    <t>= VAN (V; S')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</si>
</sst>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0000"/>
    <numFmt numFmtId="165" formatCode="0.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6"/>
      <name val="Calibri"/>
      <family val="2"/>
      <scheme val="minor"/>
    </font>
    <font>
      <i/>
      <sz val="8"/>
      <name val="Calibri"/>
      <family val="2"/>
      <scheme val="minor"/>
    </font>
    <font>
      <b/>
      <sz val="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rgb="FF92D050"/>
      </patternFill>
    </fill>
    <fill>
      <patternFill patternType="solid">
        <fgColor rgb="FFD9E0F1"/>
      </patternFill>
    </fill>
    <fill>
      <patternFill patternType="solid">
        <fgColor rgb="FFFFF1CC"/>
      </patternFill>
    </fill>
    <fill>
      <patternFill patternType="solid">
        <fgColor rgb="FFFFE699"/>
      </patternFill>
    </fill>
    <fill>
      <patternFill patternType="solid">
        <fgColor rgb="FFE1EEDA"/>
      </patternFill>
    </fill>
    <fill>
      <patternFill patternType="solid">
        <fgColor rgb="FFA9D08E"/>
      </patternFill>
    </fill>
    <fill>
      <patternFill patternType="solid">
        <fgColor rgb="FFC5DFB4"/>
      </patternFill>
    </fill>
    <fill>
      <patternFill patternType="solid">
        <fgColor rgb="FFFBE3D5"/>
      </patternFill>
    </fill>
    <fill>
      <patternFill patternType="solid">
        <fgColor rgb="FFF8CAAC"/>
      </patternFill>
    </fill>
    <fill>
      <patternFill patternType="solid">
        <fgColor rgb="FFF4AF84"/>
      </patternFill>
    </fill>
    <fill>
      <patternFill patternType="solid">
        <fgColor rgb="FFFFCCCC"/>
      </patternFill>
    </fill>
    <fill>
      <patternFill patternType="solid">
        <fgColor rgb="FFFFE48F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9D08E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4.9989318521683403E-2"/>
      </patternFill>
    </fill>
    <fill>
      <patternFill patternType="lightUp"/>
    </fill>
    <fill>
      <patternFill patternType="lightUp">
        <bgColor auto="1"/>
      </patternFill>
    </fill>
    <fill>
      <patternFill patternType="solid">
        <fgColor rgb="FFE1EEDA"/>
        <bgColor indexed="64"/>
      </patternFill>
    </fill>
  </fills>
  <borders count="241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auto="1"/>
      </right>
      <top/>
      <bottom/>
      <diagonal/>
    </border>
    <border>
      <left style="thin">
        <color rgb="FF000000"/>
      </left>
      <right style="mediumDashed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Dashed">
        <color auto="1"/>
      </right>
      <top style="thin">
        <color rgb="FF000000"/>
      </top>
      <bottom/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 style="thin">
        <color rgb="FF000000"/>
      </top>
      <bottom style="thin">
        <color rgb="FF000000"/>
      </bottom>
      <diagonal/>
    </border>
    <border>
      <left/>
      <right style="mediumDashed">
        <color auto="1"/>
      </right>
      <top/>
      <bottom style="medium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 style="thin">
        <color rgb="FF000000"/>
      </top>
      <bottom style="thin">
        <color rgb="FF000000"/>
      </bottom>
      <diagonal/>
    </border>
    <border>
      <left style="mediumDashed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Dashed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Dashed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Dashed">
        <color auto="1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Dashed">
        <color auto="1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Dashed">
        <color auto="1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Dashed">
        <color auto="1"/>
      </right>
      <top style="medium">
        <color rgb="FF000000"/>
      </top>
      <bottom style="medium">
        <color rgb="FF000000"/>
      </bottom>
      <diagonal/>
    </border>
    <border>
      <left style="mediumDashed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mediumDashed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Dashed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Dashed">
        <color auto="1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Dashed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Dashed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Dashed">
        <color auto="1"/>
      </right>
      <top style="medium">
        <color indexed="64"/>
      </top>
      <bottom style="thin">
        <color rgb="FF000000"/>
      </bottom>
      <diagonal/>
    </border>
    <border>
      <left style="mediumDashed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Dashed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Dashed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Dashed">
        <color auto="1"/>
      </right>
      <top style="medium">
        <color rgb="FF000000"/>
      </top>
      <bottom style="thin">
        <color rgb="FF000000"/>
      </bottom>
      <diagonal/>
    </border>
    <border>
      <left style="mediumDashed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Dashed">
        <color auto="1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ed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Dashed">
        <color auto="1"/>
      </right>
      <top/>
      <bottom style="medium">
        <color rgb="FF000000"/>
      </bottom>
      <diagonal/>
    </border>
    <border>
      <left style="mediumDashed">
        <color auto="1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Dashed">
        <color auto="1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Dashed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Dashed">
        <color auto="1"/>
      </right>
      <top style="thin">
        <color indexed="64"/>
      </top>
      <bottom style="medium">
        <color indexed="64"/>
      </bottom>
      <diagonal/>
    </border>
    <border>
      <left style="mediumDashed">
        <color auto="1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9">
    <xf numFmtId="0" fontId="0" fillId="0" borderId="0" xfId="0" applyAlignment="1">
      <alignment horizontal="left" vertical="top"/>
    </xf>
    <xf numFmtId="0" fontId="2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wrapText="1"/>
    </xf>
    <xf numFmtId="0" fontId="1" fillId="0" borderId="85" xfId="0" applyFont="1" applyBorder="1" applyAlignment="1">
      <alignment wrapText="1"/>
    </xf>
    <xf numFmtId="0" fontId="1" fillId="0" borderId="86" xfId="0" applyFont="1" applyBorder="1" applyAlignment="1">
      <alignment wrapText="1"/>
    </xf>
    <xf numFmtId="0" fontId="1" fillId="0" borderId="88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20" borderId="3" xfId="0" applyFont="1" applyFill="1" applyBorder="1" applyAlignment="1">
      <alignment horizontal="left" vertical="top" wrapText="1"/>
    </xf>
    <xf numFmtId="0" fontId="5" fillId="20" borderId="6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1" fontId="1" fillId="21" borderId="11" xfId="0" applyNumberFormat="1" applyFont="1" applyFill="1" applyBorder="1" applyAlignment="1">
      <alignment horizontal="center" vertical="center" shrinkToFit="1"/>
    </xf>
    <xf numFmtId="1" fontId="1" fillId="21" borderId="65" xfId="0" applyNumberFormat="1" applyFont="1" applyFill="1" applyBorder="1" applyAlignment="1">
      <alignment horizontal="center" vertical="center" shrinkToFit="1"/>
    </xf>
    <xf numFmtId="1" fontId="1" fillId="3" borderId="83" xfId="0" applyNumberFormat="1" applyFont="1" applyFill="1" applyBorder="1" applyAlignment="1">
      <alignment horizontal="center" vertical="center" shrinkToFit="1"/>
    </xf>
    <xf numFmtId="1" fontId="1" fillId="3" borderId="11" xfId="0" applyNumberFormat="1" applyFont="1" applyFill="1" applyBorder="1" applyAlignment="1">
      <alignment horizontal="center" vertical="center" shrinkToFit="1"/>
    </xf>
    <xf numFmtId="1" fontId="1" fillId="3" borderId="84" xfId="0" applyNumberFormat="1" applyFont="1" applyFill="1" applyBorder="1" applyAlignment="1">
      <alignment horizontal="center" vertical="center" shrinkToFit="1"/>
    </xf>
    <xf numFmtId="1" fontId="1" fillId="3" borderId="5" xfId="0" applyNumberFormat="1" applyFont="1" applyFill="1" applyBorder="1" applyAlignment="1">
      <alignment horizontal="center" vertical="center" shrinkToFit="1"/>
    </xf>
    <xf numFmtId="1" fontId="1" fillId="3" borderId="23" xfId="0" applyNumberFormat="1" applyFont="1" applyFill="1" applyBorder="1" applyAlignment="1">
      <alignment horizontal="center" vertical="center" shrinkToFit="1"/>
    </xf>
    <xf numFmtId="1" fontId="1" fillId="3" borderId="3" xfId="0" applyNumberFormat="1" applyFont="1" applyFill="1" applyBorder="1" applyAlignment="1">
      <alignment horizontal="center" vertical="center" shrinkToFit="1"/>
    </xf>
    <xf numFmtId="1" fontId="1" fillId="3" borderId="106" xfId="0" applyNumberFormat="1" applyFont="1" applyFill="1" applyBorder="1" applyAlignment="1">
      <alignment horizontal="center" vertical="center" shrinkToFit="1"/>
    </xf>
    <xf numFmtId="1" fontId="1" fillId="3" borderId="2" xfId="0" applyNumberFormat="1" applyFont="1" applyFill="1" applyBorder="1" applyAlignment="1">
      <alignment horizontal="center" vertical="center" shrinkToFit="1"/>
    </xf>
    <xf numFmtId="1" fontId="1" fillId="3" borderId="108" xfId="0" applyNumberFormat="1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wrapText="1"/>
    </xf>
    <xf numFmtId="0" fontId="1" fillId="0" borderId="109" xfId="0" applyFont="1" applyBorder="1" applyAlignment="1">
      <alignment wrapText="1"/>
    </xf>
    <xf numFmtId="0" fontId="1" fillId="0" borderId="110" xfId="0" applyFont="1" applyBorder="1" applyAlignment="1">
      <alignment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4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2" fillId="5" borderId="70" xfId="0" applyFont="1" applyFill="1" applyBorder="1" applyAlignment="1">
      <alignment vertical="top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center" vertical="center" wrapText="1"/>
    </xf>
    <xf numFmtId="0" fontId="2" fillId="5" borderId="71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0" fontId="3" fillId="6" borderId="132" xfId="0" applyFont="1" applyFill="1" applyBorder="1" applyAlignment="1">
      <alignment vertical="top" wrapText="1"/>
    </xf>
    <xf numFmtId="0" fontId="3" fillId="6" borderId="5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0" borderId="36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2" fillId="7" borderId="70" xfId="0" applyFont="1" applyFill="1" applyBorder="1" applyAlignment="1">
      <alignment vertical="top" wrapText="1"/>
    </xf>
    <xf numFmtId="0" fontId="2" fillId="7" borderId="68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8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06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>
      <alignment horizontal="center" vertical="center" wrapText="1"/>
    </xf>
    <xf numFmtId="0" fontId="2" fillId="7" borderId="71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58" xfId="0" applyFont="1" applyFill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/>
    </xf>
    <xf numFmtId="0" fontId="3" fillId="0" borderId="64" xfId="0" applyFont="1" applyBorder="1" applyAlignment="1">
      <alignment vertical="top" wrapText="1"/>
    </xf>
    <xf numFmtId="0" fontId="3" fillId="0" borderId="10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8" borderId="133" xfId="0" applyFont="1" applyFill="1" applyBorder="1" applyAlignment="1">
      <alignment vertical="top" wrapText="1"/>
    </xf>
    <xf numFmtId="0" fontId="3" fillId="8" borderId="41" xfId="0" applyFont="1" applyFill="1" applyBorder="1" applyAlignment="1">
      <alignment horizontal="center" vertical="center" wrapText="1"/>
    </xf>
    <xf numFmtId="0" fontId="2" fillId="17" borderId="71" xfId="0" applyFont="1" applyFill="1" applyBorder="1" applyAlignment="1">
      <alignment vertical="top" wrapText="1"/>
    </xf>
    <xf numFmtId="0" fontId="1" fillId="10" borderId="58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87" xfId="0" applyFont="1" applyFill="1" applyBorder="1" applyAlignment="1">
      <alignment horizontal="center" vertical="center" wrapText="1"/>
    </xf>
    <xf numFmtId="0" fontId="1" fillId="10" borderId="7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06" xfId="0" applyFont="1" applyFill="1" applyBorder="1" applyAlignment="1">
      <alignment horizontal="center" vertical="center" wrapText="1"/>
    </xf>
    <xf numFmtId="0" fontId="1" fillId="10" borderId="108" xfId="0" applyFont="1" applyFill="1" applyBorder="1" applyAlignment="1">
      <alignment horizontal="center" vertical="center" wrapText="1"/>
    </xf>
    <xf numFmtId="0" fontId="1" fillId="10" borderId="96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97" xfId="0" applyFont="1" applyFill="1" applyBorder="1" applyAlignment="1">
      <alignment horizontal="center" vertical="center" wrapText="1"/>
    </xf>
    <xf numFmtId="0" fontId="1" fillId="10" borderId="79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2" xfId="0" applyFont="1" applyFill="1" applyBorder="1" applyAlignment="1">
      <alignment horizontal="center" vertical="center" wrapText="1"/>
    </xf>
    <xf numFmtId="0" fontId="1" fillId="10" borderId="122" xfId="0" applyFont="1" applyFill="1" applyBorder="1" applyAlignment="1">
      <alignment horizontal="center" vertical="center" wrapText="1"/>
    </xf>
    <xf numFmtId="0" fontId="3" fillId="11" borderId="154" xfId="0" applyFont="1" applyFill="1" applyBorder="1" applyAlignment="1">
      <alignment vertical="top" wrapText="1"/>
    </xf>
    <xf numFmtId="0" fontId="3" fillId="12" borderId="69" xfId="0" applyFont="1" applyFill="1" applyBorder="1" applyAlignment="1">
      <alignment vertical="top" wrapText="1"/>
    </xf>
    <xf numFmtId="0" fontId="3" fillId="12" borderId="14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3" fillId="0" borderId="72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4" fillId="13" borderId="100" xfId="0" applyFont="1" applyFill="1" applyBorder="1" applyAlignment="1">
      <alignment horizontal="left" vertical="center" wrapText="1"/>
    </xf>
    <xf numFmtId="0" fontId="3" fillId="0" borderId="85" xfId="0" applyFont="1" applyBorder="1" applyAlignment="1">
      <alignment vertical="top" wrapText="1"/>
    </xf>
    <xf numFmtId="0" fontId="3" fillId="0" borderId="88" xfId="0" applyFont="1" applyBorder="1" applyAlignment="1">
      <alignment vertical="top" wrapText="1"/>
    </xf>
    <xf numFmtId="0" fontId="3" fillId="0" borderId="70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17" borderId="70" xfId="0" applyFont="1" applyFill="1" applyBorder="1" applyAlignment="1">
      <alignment vertical="top" wrapText="1"/>
    </xf>
    <xf numFmtId="0" fontId="1" fillId="17" borderId="64" xfId="0" applyFont="1" applyFill="1" applyBorder="1" applyAlignment="1">
      <alignment horizontal="center" vertical="center" wrapText="1"/>
    </xf>
    <xf numFmtId="0" fontId="1" fillId="10" borderId="90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0" borderId="91" xfId="0" applyFont="1" applyFill="1" applyBorder="1" applyAlignment="1">
      <alignment horizontal="center" vertical="center" wrapText="1"/>
    </xf>
    <xf numFmtId="0" fontId="1" fillId="10" borderId="80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45" xfId="0" applyFont="1" applyFill="1" applyBorder="1" applyAlignment="1">
      <alignment horizontal="center" vertical="center" wrapText="1"/>
    </xf>
    <xf numFmtId="0" fontId="1" fillId="10" borderId="116" xfId="0" applyFont="1" applyFill="1" applyBorder="1" applyAlignment="1">
      <alignment horizontal="center" vertical="center" wrapText="1"/>
    </xf>
    <xf numFmtId="0" fontId="1" fillId="10" borderId="117" xfId="0" applyFont="1" applyFill="1" applyBorder="1" applyAlignment="1">
      <alignment horizontal="center" vertical="center" wrapText="1"/>
    </xf>
    <xf numFmtId="0" fontId="2" fillId="5" borderId="68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 wrapText="1"/>
    </xf>
    <xf numFmtId="0" fontId="3" fillId="15" borderId="69" xfId="0" applyFont="1" applyFill="1" applyBorder="1" applyAlignment="1">
      <alignment vertical="top" wrapText="1"/>
    </xf>
    <xf numFmtId="0" fontId="3" fillId="15" borderId="148" xfId="0" applyFont="1" applyFill="1" applyBorder="1" applyAlignment="1">
      <alignment horizontal="center" vertical="center" wrapText="1"/>
    </xf>
    <xf numFmtId="0" fontId="5" fillId="5" borderId="71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shrinkToFit="1"/>
    </xf>
    <xf numFmtId="1" fontId="1" fillId="0" borderId="85" xfId="0" applyNumberFormat="1" applyFont="1" applyBorder="1" applyAlignment="1">
      <alignment horizontal="center" vertical="center" shrinkToFit="1"/>
    </xf>
    <xf numFmtId="1" fontId="1" fillId="0" borderId="86" xfId="0" applyNumberFormat="1" applyFont="1" applyBorder="1" applyAlignment="1">
      <alignment horizontal="center" vertical="center" shrinkToFit="1"/>
    </xf>
    <xf numFmtId="1" fontId="1" fillId="0" borderId="15" xfId="0" applyNumberFormat="1" applyFont="1" applyBorder="1" applyAlignment="1">
      <alignment horizontal="center" vertical="center" shrinkToFit="1"/>
    </xf>
    <xf numFmtId="1" fontId="1" fillId="0" borderId="21" xfId="0" applyNumberFormat="1" applyFont="1" applyBorder="1" applyAlignment="1">
      <alignment horizontal="center" vertical="center" shrinkToFit="1"/>
    </xf>
    <xf numFmtId="1" fontId="1" fillId="0" borderId="109" xfId="0" applyNumberFormat="1" applyFont="1" applyBorder="1" applyAlignment="1">
      <alignment horizontal="center" vertical="center" shrinkToFit="1"/>
    </xf>
    <xf numFmtId="1" fontId="1" fillId="0" borderId="110" xfId="0" applyNumberFormat="1" applyFont="1" applyBorder="1" applyAlignment="1">
      <alignment horizontal="center" vertical="center" shrinkToFit="1"/>
    </xf>
    <xf numFmtId="1" fontId="1" fillId="3" borderId="165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top"/>
    </xf>
    <xf numFmtId="1" fontId="7" fillId="19" borderId="72" xfId="0" applyNumberFormat="1" applyFont="1" applyFill="1" applyBorder="1" applyAlignment="1">
      <alignment horizontal="center" vertical="center" shrinkToFit="1"/>
    </xf>
    <xf numFmtId="1" fontId="7" fillId="19" borderId="160" xfId="0" applyNumberFormat="1" applyFont="1" applyFill="1" applyBorder="1" applyAlignment="1">
      <alignment horizontal="center" vertical="center" shrinkToFit="1"/>
    </xf>
    <xf numFmtId="1" fontId="7" fillId="19" borderId="166" xfId="0" applyNumberFormat="1" applyFont="1" applyFill="1" applyBorder="1" applyAlignment="1">
      <alignment horizontal="center" vertical="center" shrinkToFit="1"/>
    </xf>
    <xf numFmtId="1" fontId="7" fillId="19" borderId="167" xfId="0" applyNumberFormat="1" applyFont="1" applyFill="1" applyBorder="1" applyAlignment="1">
      <alignment horizontal="center" vertical="center" shrinkToFit="1"/>
    </xf>
    <xf numFmtId="1" fontId="7" fillId="19" borderId="163" xfId="0" applyNumberFormat="1" applyFont="1" applyFill="1" applyBorder="1" applyAlignment="1">
      <alignment horizontal="center" vertical="center" shrinkToFit="1"/>
    </xf>
    <xf numFmtId="1" fontId="7" fillId="19" borderId="11" xfId="0" applyNumberFormat="1" applyFont="1" applyFill="1" applyBorder="1" applyAlignment="1">
      <alignment horizontal="center" vertical="center" shrinkToFit="1"/>
    </xf>
    <xf numFmtId="1" fontId="7" fillId="19" borderId="168" xfId="0" applyNumberFormat="1" applyFont="1" applyFill="1" applyBorder="1" applyAlignment="1">
      <alignment horizontal="center" vertical="center" shrinkToFit="1"/>
    </xf>
    <xf numFmtId="1" fontId="7" fillId="19" borderId="65" xfId="0" applyNumberFormat="1" applyFont="1" applyFill="1" applyBorder="1" applyAlignment="1">
      <alignment horizontal="center" vertical="center" shrinkToFit="1"/>
    </xf>
    <xf numFmtId="1" fontId="7" fillId="19" borderId="84" xfId="0" applyNumberFormat="1" applyFont="1" applyFill="1" applyBorder="1" applyAlignment="1">
      <alignment horizontal="center" vertical="center" shrinkToFit="1"/>
    </xf>
    <xf numFmtId="1" fontId="7" fillId="19" borderId="81" xfId="0" applyNumberFormat="1" applyFont="1" applyFill="1" applyBorder="1" applyAlignment="1">
      <alignment horizontal="center" vertical="center" shrinkToFit="1"/>
    </xf>
    <xf numFmtId="1" fontId="7" fillId="19" borderId="82" xfId="0" applyNumberFormat="1" applyFont="1" applyFill="1" applyBorder="1" applyAlignment="1">
      <alignment horizontal="center" vertical="center" shrinkToFit="1"/>
    </xf>
    <xf numFmtId="1" fontId="7" fillId="19" borderId="66" xfId="0" applyNumberFormat="1" applyFont="1" applyFill="1" applyBorder="1" applyAlignment="1">
      <alignment horizontal="center" vertical="center" shrinkToFit="1"/>
    </xf>
    <xf numFmtId="0" fontId="1" fillId="0" borderId="161" xfId="0" applyFont="1" applyBorder="1" applyAlignment="1">
      <alignment horizontal="left" vertical="center"/>
    </xf>
    <xf numFmtId="1" fontId="7" fillId="19" borderId="169" xfId="0" applyNumberFormat="1" applyFont="1" applyFill="1" applyBorder="1" applyAlignment="1">
      <alignment horizontal="center" vertical="center" shrinkToFit="1"/>
    </xf>
    <xf numFmtId="1" fontId="7" fillId="19" borderId="159" xfId="0" applyNumberFormat="1" applyFont="1" applyFill="1" applyBorder="1" applyAlignment="1">
      <alignment horizontal="center" vertical="center" shrinkToFit="1"/>
    </xf>
    <xf numFmtId="1" fontId="7" fillId="19" borderId="170" xfId="0" applyNumberFormat="1" applyFont="1" applyFill="1" applyBorder="1" applyAlignment="1">
      <alignment horizontal="center" vertical="center" shrinkToFit="1"/>
    </xf>
    <xf numFmtId="1" fontId="7" fillId="19" borderId="171" xfId="0" applyNumberFormat="1" applyFont="1" applyFill="1" applyBorder="1" applyAlignment="1">
      <alignment horizontal="center" vertical="center" shrinkToFit="1"/>
    </xf>
    <xf numFmtId="1" fontId="7" fillId="19" borderId="172" xfId="0" applyNumberFormat="1" applyFont="1" applyFill="1" applyBorder="1" applyAlignment="1">
      <alignment horizontal="center" vertical="center" shrinkToFit="1"/>
    </xf>
    <xf numFmtId="1" fontId="7" fillId="19" borderId="173" xfId="0" applyNumberFormat="1" applyFont="1" applyFill="1" applyBorder="1" applyAlignment="1">
      <alignment horizontal="center" vertical="center" shrinkToFit="1"/>
    </xf>
    <xf numFmtId="0" fontId="7" fillId="19" borderId="70" xfId="0" applyFont="1" applyFill="1" applyBorder="1" applyAlignment="1">
      <alignment wrapText="1"/>
    </xf>
    <xf numFmtId="0" fontId="7" fillId="19" borderId="76" xfId="0" applyFont="1" applyFill="1" applyBorder="1" applyAlignment="1">
      <alignment horizontal="center" vertical="center" wrapText="1"/>
    </xf>
    <xf numFmtId="0" fontId="7" fillId="19" borderId="72" xfId="0" applyFont="1" applyFill="1" applyBorder="1" applyAlignment="1">
      <alignment wrapText="1"/>
    </xf>
    <xf numFmtId="0" fontId="7" fillId="19" borderId="77" xfId="0" applyFont="1" applyFill="1" applyBorder="1" applyAlignment="1">
      <alignment horizontal="center" vertical="center" wrapText="1"/>
    </xf>
    <xf numFmtId="0" fontId="5" fillId="18" borderId="70" xfId="0" applyFont="1" applyFill="1" applyBorder="1" applyAlignment="1">
      <alignment vertical="top" wrapText="1"/>
    </xf>
    <xf numFmtId="0" fontId="7" fillId="18" borderId="76" xfId="0" applyFont="1" applyFill="1" applyBorder="1" applyAlignment="1">
      <alignment horizontal="center" vertical="center" wrapText="1"/>
    </xf>
    <xf numFmtId="0" fontId="5" fillId="18" borderId="72" xfId="0" applyFont="1" applyFill="1" applyBorder="1" applyAlignment="1">
      <alignment vertical="top" wrapText="1"/>
    </xf>
    <xf numFmtId="0" fontId="7" fillId="18" borderId="77" xfId="0" applyFont="1" applyFill="1" applyBorder="1" applyAlignment="1">
      <alignment horizontal="center" vertical="center" wrapText="1"/>
    </xf>
    <xf numFmtId="0" fontId="5" fillId="4" borderId="70" xfId="0" applyFont="1" applyFill="1" applyBorder="1" applyAlignment="1">
      <alignment vertical="top" wrapText="1"/>
    </xf>
    <xf numFmtId="0" fontId="5" fillId="4" borderId="76" xfId="0" applyFont="1" applyFill="1" applyBorder="1" applyAlignment="1">
      <alignment horizontal="center" vertical="center" wrapText="1"/>
    </xf>
    <xf numFmtId="0" fontId="5" fillId="4" borderId="72" xfId="0" applyFont="1" applyFill="1" applyBorder="1" applyAlignment="1">
      <alignment vertical="top" wrapText="1"/>
    </xf>
    <xf numFmtId="0" fontId="5" fillId="4" borderId="77" xfId="0" applyFont="1" applyFill="1" applyBorder="1" applyAlignment="1">
      <alignment horizontal="center" vertical="center" wrapText="1"/>
    </xf>
    <xf numFmtId="0" fontId="5" fillId="22" borderId="70" xfId="0" applyFont="1" applyFill="1" applyBorder="1" applyAlignment="1">
      <alignment vertical="top" wrapText="1"/>
    </xf>
    <xf numFmtId="0" fontId="5" fillId="22" borderId="76" xfId="0" applyFont="1" applyFill="1" applyBorder="1" applyAlignment="1">
      <alignment horizontal="center" vertical="center" wrapText="1"/>
    </xf>
    <xf numFmtId="0" fontId="5" fillId="22" borderId="72" xfId="0" applyFont="1" applyFill="1" applyBorder="1" applyAlignment="1">
      <alignment vertical="top" wrapText="1"/>
    </xf>
    <xf numFmtId="0" fontId="5" fillId="22" borderId="77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vertical="top" wrapText="1"/>
    </xf>
    <xf numFmtId="0" fontId="5" fillId="4" borderId="164" xfId="0" applyFont="1" applyFill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7" xfId="0" applyNumberFormat="1" applyFont="1" applyBorder="1" applyAlignment="1">
      <alignment horizontal="center" vertical="center" wrapText="1"/>
    </xf>
    <xf numFmtId="164" fontId="1" fillId="0" borderId="130" xfId="0" applyNumberFormat="1" applyFont="1" applyBorder="1" applyAlignment="1">
      <alignment horizontal="center" vertical="center" wrapText="1"/>
    </xf>
    <xf numFmtId="164" fontId="1" fillId="0" borderId="128" xfId="0" applyNumberFormat="1" applyFont="1" applyBorder="1" applyAlignment="1">
      <alignment horizontal="center" vertical="center" wrapText="1"/>
    </xf>
    <xf numFmtId="164" fontId="1" fillId="0" borderId="131" xfId="0" applyNumberFormat="1" applyFont="1" applyBorder="1" applyAlignment="1">
      <alignment horizontal="center" vertical="center" wrapText="1"/>
    </xf>
    <xf numFmtId="0" fontId="1" fillId="0" borderId="114" xfId="0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10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9" borderId="138" xfId="0" applyFont="1" applyFill="1" applyBorder="1" applyAlignment="1">
      <alignment horizontal="center" vertical="center" wrapText="1"/>
    </xf>
    <xf numFmtId="0" fontId="4" fillId="11" borderId="138" xfId="0" applyFont="1" applyFill="1" applyBorder="1" applyAlignment="1">
      <alignment horizontal="center" vertical="center" wrapText="1"/>
    </xf>
    <xf numFmtId="0" fontId="4" fillId="11" borderId="139" xfId="0" applyFont="1" applyFill="1" applyBorder="1" applyAlignment="1">
      <alignment horizontal="center" vertical="center" wrapText="1"/>
    </xf>
    <xf numFmtId="0" fontId="4" fillId="11" borderId="140" xfId="0" applyFont="1" applyFill="1" applyBorder="1" applyAlignment="1">
      <alignment horizontal="center" vertical="center" wrapText="1"/>
    </xf>
    <xf numFmtId="0" fontId="4" fillId="11" borderId="141" xfId="0" applyFont="1" applyFill="1" applyBorder="1" applyAlignment="1">
      <alignment horizontal="center" vertical="center" wrapText="1"/>
    </xf>
    <xf numFmtId="0" fontId="4" fillId="11" borderId="142" xfId="0" applyFont="1" applyFill="1" applyBorder="1" applyAlignment="1">
      <alignment horizontal="center" vertical="center" wrapText="1"/>
    </xf>
    <xf numFmtId="0" fontId="4" fillId="11" borderId="143" xfId="0" applyFont="1" applyFill="1" applyBorder="1" applyAlignment="1">
      <alignment horizontal="center" vertical="center" wrapText="1"/>
    </xf>
    <xf numFmtId="0" fontId="4" fillId="11" borderId="14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1" borderId="145" xfId="0" applyFont="1" applyFill="1" applyBorder="1" applyAlignment="1">
      <alignment horizontal="center" vertical="center" wrapText="1"/>
    </xf>
    <xf numFmtId="0" fontId="4" fillId="11" borderId="146" xfId="0" applyFont="1" applyFill="1" applyBorder="1" applyAlignment="1">
      <alignment horizontal="center" vertical="center" wrapText="1"/>
    </xf>
    <xf numFmtId="0" fontId="4" fillId="11" borderId="147" xfId="0" applyFont="1" applyFill="1" applyBorder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4" fillId="12" borderId="149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150" xfId="0" applyFont="1" applyFill="1" applyBorder="1" applyAlignment="1">
      <alignment horizontal="center" vertical="center" wrapText="1"/>
    </xf>
    <xf numFmtId="0" fontId="4" fillId="12" borderId="148" xfId="0" applyFont="1" applyFill="1" applyBorder="1" applyAlignment="1">
      <alignment horizontal="center" vertical="center" wrapText="1"/>
    </xf>
    <xf numFmtId="0" fontId="4" fillId="12" borderId="151" xfId="0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4" fillId="12" borderId="152" xfId="0" applyFont="1" applyFill="1" applyBorder="1" applyAlignment="1">
      <alignment horizontal="center" vertical="center" wrapText="1"/>
    </xf>
    <xf numFmtId="0" fontId="4" fillId="12" borderId="153" xfId="0" applyFont="1" applyFill="1" applyBorder="1" applyAlignment="1">
      <alignment horizontal="center" vertical="center" wrapText="1"/>
    </xf>
    <xf numFmtId="0" fontId="1" fillId="0" borderId="185" xfId="0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 wrapText="1"/>
    </xf>
    <xf numFmtId="164" fontId="1" fillId="0" borderId="174" xfId="0" applyNumberFormat="1" applyFont="1" applyBorder="1" applyAlignment="1">
      <alignment horizontal="center" vertical="center" wrapText="1"/>
    </xf>
    <xf numFmtId="164" fontId="1" fillId="0" borderId="129" xfId="0" applyNumberFormat="1" applyFont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left" vertical="center" wrapText="1"/>
    </xf>
    <xf numFmtId="3" fontId="7" fillId="4" borderId="3" xfId="0" applyNumberFormat="1" applyFont="1" applyFill="1" applyBorder="1" applyAlignment="1">
      <alignment horizontal="left" vertical="center" wrapText="1"/>
    </xf>
    <xf numFmtId="3" fontId="7" fillId="4" borderId="58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3" fontId="7" fillId="4" borderId="87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7" fillId="0" borderId="161" xfId="0" applyNumberFormat="1" applyFont="1" applyBorder="1" applyAlignment="1">
      <alignment horizontal="left" vertical="center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3" fontId="7" fillId="4" borderId="106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>
      <alignment horizontal="center" vertical="center" wrapText="1"/>
    </xf>
    <xf numFmtId="9" fontId="7" fillId="18" borderId="58" xfId="1" applyFont="1" applyFill="1" applyBorder="1" applyAlignment="1">
      <alignment horizontal="right" vertical="center" wrapText="1"/>
    </xf>
    <xf numFmtId="9" fontId="7" fillId="18" borderId="2" xfId="1" applyFont="1" applyFill="1" applyBorder="1" applyAlignment="1">
      <alignment horizontal="right" vertical="center" wrapText="1"/>
    </xf>
    <xf numFmtId="9" fontId="7" fillId="18" borderId="3" xfId="1" applyFont="1" applyFill="1" applyBorder="1" applyAlignment="1">
      <alignment horizontal="right" vertical="center" wrapText="1"/>
    </xf>
    <xf numFmtId="9" fontId="7" fillId="18" borderId="87" xfId="1" applyFont="1" applyFill="1" applyBorder="1" applyAlignment="1">
      <alignment horizontal="right" vertical="center" wrapText="1"/>
    </xf>
    <xf numFmtId="9" fontId="7" fillId="18" borderId="5" xfId="1" applyFont="1" applyFill="1" applyBorder="1" applyAlignment="1">
      <alignment horizontal="right" vertical="center" wrapText="1"/>
    </xf>
    <xf numFmtId="9" fontId="7" fillId="18" borderId="16" xfId="1" applyFont="1" applyFill="1" applyBorder="1" applyAlignment="1">
      <alignment horizontal="right" vertical="center" wrapText="1"/>
    </xf>
    <xf numFmtId="9" fontId="7" fillId="0" borderId="161" xfId="1" applyFont="1" applyBorder="1" applyAlignment="1">
      <alignment horizontal="right" vertical="center"/>
    </xf>
    <xf numFmtId="9" fontId="7" fillId="18" borderId="23" xfId="1" applyFont="1" applyFill="1" applyBorder="1" applyAlignment="1">
      <alignment horizontal="right" vertical="center" wrapText="1"/>
    </xf>
    <xf numFmtId="9" fontId="7" fillId="18" borderId="111" xfId="1" applyFont="1" applyFill="1" applyBorder="1" applyAlignment="1">
      <alignment horizontal="right" vertical="center" wrapText="1"/>
    </xf>
    <xf numFmtId="9" fontId="7" fillId="18" borderId="108" xfId="1" applyFont="1" applyFill="1" applyBorder="1" applyAlignment="1">
      <alignment horizontal="right" vertical="center" wrapText="1"/>
    </xf>
    <xf numFmtId="9" fontId="7" fillId="0" borderId="4" xfId="1" applyFont="1" applyFill="1" applyBorder="1" applyAlignment="1">
      <alignment horizontal="right" vertical="center" wrapText="1"/>
    </xf>
    <xf numFmtId="9" fontId="7" fillId="0" borderId="4" xfId="1" applyFont="1" applyFill="1" applyBorder="1" applyAlignment="1">
      <alignment horizontal="left" vertical="center" wrapText="1"/>
    </xf>
    <xf numFmtId="9" fontId="7" fillId="22" borderId="58" xfId="1" applyFont="1" applyFill="1" applyBorder="1" applyAlignment="1">
      <alignment horizontal="center" vertical="center" wrapText="1"/>
    </xf>
    <xf numFmtId="9" fontId="7" fillId="22" borderId="2" xfId="1" applyFont="1" applyFill="1" applyBorder="1" applyAlignment="1">
      <alignment horizontal="center" vertical="center" wrapText="1"/>
    </xf>
    <xf numFmtId="9" fontId="7" fillId="22" borderId="87" xfId="1" applyFont="1" applyFill="1" applyBorder="1" applyAlignment="1">
      <alignment horizontal="center" vertical="center" wrapText="1"/>
    </xf>
    <xf numFmtId="9" fontId="7" fillId="22" borderId="5" xfId="1" applyFont="1" applyFill="1" applyBorder="1" applyAlignment="1">
      <alignment horizontal="center" vertical="center" wrapText="1"/>
    </xf>
    <xf numFmtId="9" fontId="7" fillId="22" borderId="16" xfId="1" applyFont="1" applyFill="1" applyBorder="1" applyAlignment="1">
      <alignment horizontal="center" vertical="center" wrapText="1"/>
    </xf>
    <xf numFmtId="9" fontId="7" fillId="22" borderId="23" xfId="1" applyFont="1" applyFill="1" applyBorder="1" applyAlignment="1">
      <alignment horizontal="center" vertical="center" wrapText="1"/>
    </xf>
    <xf numFmtId="9" fontId="7" fillId="22" borderId="3" xfId="1" applyFont="1" applyFill="1" applyBorder="1" applyAlignment="1">
      <alignment horizontal="center" vertical="center" wrapText="1"/>
    </xf>
    <xf numFmtId="9" fontId="7" fillId="22" borderId="106" xfId="1" applyFont="1" applyFill="1" applyBorder="1" applyAlignment="1">
      <alignment horizontal="center" vertical="center" wrapText="1"/>
    </xf>
    <xf numFmtId="9" fontId="7" fillId="22" borderId="108" xfId="1" applyFont="1" applyFill="1" applyBorder="1" applyAlignment="1">
      <alignment horizontal="center" vertical="center" wrapText="1"/>
    </xf>
    <xf numFmtId="9" fontId="7" fillId="0" borderId="161" xfId="1" applyFont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 wrapText="1"/>
    </xf>
    <xf numFmtId="0" fontId="4" fillId="14" borderId="94" xfId="0" applyFont="1" applyFill="1" applyBorder="1" applyAlignment="1">
      <alignment horizontal="center" vertical="center" wrapText="1"/>
    </xf>
    <xf numFmtId="0" fontId="4" fillId="14" borderId="53" xfId="0" applyFont="1" applyFill="1" applyBorder="1" applyAlignment="1">
      <alignment horizontal="center" vertical="center" wrapText="1"/>
    </xf>
    <xf numFmtId="0" fontId="4" fillId="14" borderId="95" xfId="0" applyFont="1" applyFill="1" applyBorder="1" applyAlignment="1">
      <alignment horizontal="center" vertical="center" wrapText="1"/>
    </xf>
    <xf numFmtId="0" fontId="4" fillId="14" borderId="56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 wrapText="1"/>
    </xf>
    <xf numFmtId="9" fontId="8" fillId="0" borderId="161" xfId="1" applyFont="1" applyBorder="1" applyAlignment="1">
      <alignment horizontal="center" vertical="center"/>
    </xf>
    <xf numFmtId="0" fontId="4" fillId="14" borderId="54" xfId="0" applyFont="1" applyFill="1" applyBorder="1" applyAlignment="1">
      <alignment horizontal="center" vertical="center" wrapText="1"/>
    </xf>
    <xf numFmtId="0" fontId="4" fillId="14" borderId="120" xfId="0" applyFont="1" applyFill="1" applyBorder="1" applyAlignment="1">
      <alignment horizontal="center" vertical="center" wrapText="1"/>
    </xf>
    <xf numFmtId="0" fontId="4" fillId="14" borderId="121" xfId="0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64" fontId="4" fillId="16" borderId="180" xfId="0" applyNumberFormat="1" applyFont="1" applyFill="1" applyBorder="1" applyAlignment="1">
      <alignment horizontal="center" vertical="center" wrapText="1"/>
    </xf>
    <xf numFmtId="164" fontId="4" fillId="16" borderId="181" xfId="0" applyNumberFormat="1" applyFont="1" applyFill="1" applyBorder="1" applyAlignment="1">
      <alignment horizontal="center" vertical="center" wrapText="1"/>
    </xf>
    <xf numFmtId="164" fontId="4" fillId="16" borderId="104" xfId="0" applyNumberFormat="1" applyFont="1" applyFill="1" applyBorder="1" applyAlignment="1">
      <alignment horizontal="center" vertical="center" wrapText="1"/>
    </xf>
    <xf numFmtId="164" fontId="4" fillId="16" borderId="59" xfId="0" applyNumberFormat="1" applyFont="1" applyFill="1" applyBorder="1" applyAlignment="1">
      <alignment horizontal="center" vertical="center" wrapText="1"/>
    </xf>
    <xf numFmtId="164" fontId="4" fillId="16" borderId="105" xfId="0" applyNumberFormat="1" applyFont="1" applyFill="1" applyBorder="1" applyAlignment="1">
      <alignment horizontal="center" vertical="center" wrapText="1"/>
    </xf>
    <xf numFmtId="165" fontId="4" fillId="16" borderId="49" xfId="0" applyNumberFormat="1" applyFont="1" applyFill="1" applyBorder="1" applyAlignment="1">
      <alignment horizontal="center" vertical="center" wrapText="1"/>
    </xf>
    <xf numFmtId="164" fontId="4" fillId="16" borderId="61" xfId="0" applyNumberFormat="1" applyFont="1" applyFill="1" applyBorder="1" applyAlignment="1">
      <alignment horizontal="center" vertical="center" wrapText="1"/>
    </xf>
    <xf numFmtId="0" fontId="4" fillId="0" borderId="161" xfId="0" applyFont="1" applyBorder="1" applyAlignment="1">
      <alignment horizontal="center" vertical="center"/>
    </xf>
    <xf numFmtId="164" fontId="4" fillId="16" borderId="62" xfId="0" applyNumberFormat="1" applyFont="1" applyFill="1" applyBorder="1" applyAlignment="1">
      <alignment horizontal="center" vertical="center" wrapText="1"/>
    </xf>
    <xf numFmtId="164" fontId="4" fillId="16" borderId="60" xfId="0" applyNumberFormat="1" applyFont="1" applyFill="1" applyBorder="1" applyAlignment="1">
      <alignment horizontal="center" vertical="center" wrapText="1"/>
    </xf>
    <xf numFmtId="164" fontId="4" fillId="16" borderId="123" xfId="0" applyNumberFormat="1" applyFont="1" applyFill="1" applyBorder="1" applyAlignment="1">
      <alignment horizontal="center" vertical="center" wrapText="1"/>
    </xf>
    <xf numFmtId="164" fontId="4" fillId="16" borderId="126" xfId="0" applyNumberFormat="1" applyFont="1" applyFill="1" applyBorder="1" applyAlignment="1">
      <alignment horizontal="center" vertical="center" wrapText="1"/>
    </xf>
    <xf numFmtId="3" fontId="4" fillId="6" borderId="128" xfId="0" applyNumberFormat="1" applyFont="1" applyFill="1" applyBorder="1" applyAlignment="1">
      <alignment horizontal="center" vertical="center" wrapText="1"/>
    </xf>
    <xf numFmtId="3" fontId="4" fillId="6" borderId="129" xfId="0" applyNumberFormat="1" applyFont="1" applyFill="1" applyBorder="1" applyAlignment="1">
      <alignment horizontal="center" vertical="center" wrapText="1"/>
    </xf>
    <xf numFmtId="3" fontId="4" fillId="14" borderId="94" xfId="0" applyNumberFormat="1" applyFont="1" applyFill="1" applyBorder="1" applyAlignment="1">
      <alignment horizontal="center" vertical="center" wrapText="1"/>
    </xf>
    <xf numFmtId="3" fontId="4" fillId="14" borderId="53" xfId="0" applyNumberFormat="1" applyFont="1" applyFill="1" applyBorder="1" applyAlignment="1">
      <alignment horizontal="center" vertical="center" wrapText="1"/>
    </xf>
    <xf numFmtId="3" fontId="4" fillId="14" borderId="95" xfId="0" applyNumberFormat="1" applyFont="1" applyFill="1" applyBorder="1" applyAlignment="1">
      <alignment horizontal="center" vertical="center" wrapText="1"/>
    </xf>
    <xf numFmtId="3" fontId="4" fillId="14" borderId="56" xfId="0" applyNumberFormat="1" applyFont="1" applyFill="1" applyBorder="1" applyAlignment="1">
      <alignment horizontal="center" vertical="center" wrapText="1"/>
    </xf>
    <xf numFmtId="3" fontId="4" fillId="14" borderId="55" xfId="0" applyNumberFormat="1" applyFont="1" applyFill="1" applyBorder="1" applyAlignment="1">
      <alignment horizontal="center" vertical="center" wrapText="1"/>
    </xf>
    <xf numFmtId="3" fontId="4" fillId="0" borderId="161" xfId="0" applyNumberFormat="1" applyFont="1" applyBorder="1" applyAlignment="1">
      <alignment horizontal="center" vertical="center"/>
    </xf>
    <xf numFmtId="3" fontId="4" fillId="14" borderId="54" xfId="0" applyNumberFormat="1" applyFont="1" applyFill="1" applyBorder="1" applyAlignment="1">
      <alignment horizontal="center" vertical="center" wrapText="1"/>
    </xf>
    <xf numFmtId="3" fontId="4" fillId="14" borderId="120" xfId="0" applyNumberFormat="1" applyFont="1" applyFill="1" applyBorder="1" applyAlignment="1">
      <alignment horizontal="center" vertical="center" wrapText="1"/>
    </xf>
    <xf numFmtId="3" fontId="4" fillId="14" borderId="121" xfId="0" applyNumberFormat="1" applyFont="1" applyFill="1" applyBorder="1" applyAlignment="1">
      <alignment horizontal="center" vertical="center" wrapText="1"/>
    </xf>
    <xf numFmtId="3" fontId="1" fillId="5" borderId="44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4" fillId="6" borderId="5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5" borderId="43" xfId="0" applyNumberFormat="1" applyFont="1" applyFill="1" applyBorder="1" applyAlignment="1">
      <alignment horizontal="center" vertical="center" wrapText="1"/>
    </xf>
    <xf numFmtId="3" fontId="1" fillId="5" borderId="156" xfId="0" applyNumberFormat="1" applyFont="1" applyFill="1" applyBorder="1" applyAlignment="1">
      <alignment horizontal="center" vertical="center" wrapText="1"/>
    </xf>
    <xf numFmtId="3" fontId="1" fillId="5" borderId="42" xfId="0" applyNumberFormat="1" applyFont="1" applyFill="1" applyBorder="1" applyAlignment="1">
      <alignment horizontal="center" vertical="center" wrapText="1"/>
    </xf>
    <xf numFmtId="3" fontId="1" fillId="5" borderId="58" xfId="0" applyNumberFormat="1" applyFont="1" applyFill="1" applyBorder="1" applyAlignment="1">
      <alignment horizontal="center" vertical="center" wrapText="1"/>
    </xf>
    <xf numFmtId="3" fontId="1" fillId="5" borderId="87" xfId="0" applyNumberFormat="1" applyFont="1" applyFill="1" applyBorder="1" applyAlignment="1">
      <alignment horizontal="center" vertical="center" wrapText="1"/>
    </xf>
    <xf numFmtId="3" fontId="1" fillId="5" borderId="157" xfId="0" applyNumberFormat="1" applyFont="1" applyFill="1" applyBorder="1" applyAlignment="1">
      <alignment horizontal="center" vertical="center" wrapText="1"/>
    </xf>
    <xf numFmtId="3" fontId="1" fillId="5" borderId="96" xfId="0" applyNumberFormat="1" applyFont="1" applyFill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horizontal="center" vertical="center" wrapText="1"/>
    </xf>
    <xf numFmtId="3" fontId="1" fillId="5" borderId="97" xfId="0" applyNumberFormat="1" applyFont="1" applyFill="1" applyBorder="1" applyAlignment="1">
      <alignment horizontal="center" vertical="center" wrapText="1"/>
    </xf>
    <xf numFmtId="3" fontId="4" fillId="14" borderId="182" xfId="0" applyNumberFormat="1" applyFont="1" applyFill="1" applyBorder="1" applyAlignment="1">
      <alignment horizontal="center" vertical="center" wrapText="1"/>
    </xf>
    <xf numFmtId="3" fontId="4" fillId="14" borderId="128" xfId="0" applyNumberFormat="1" applyFont="1" applyFill="1" applyBorder="1" applyAlignment="1">
      <alignment horizontal="center" vertical="center" wrapText="1"/>
    </xf>
    <xf numFmtId="3" fontId="4" fillId="14" borderId="129" xfId="0" applyNumberFormat="1" applyFont="1" applyFill="1" applyBorder="1" applyAlignment="1">
      <alignment horizontal="center" vertical="center" wrapText="1"/>
    </xf>
    <xf numFmtId="0" fontId="1" fillId="24" borderId="188" xfId="0" applyFont="1" applyFill="1" applyBorder="1" applyAlignment="1">
      <alignment horizontal="center" vertical="center" wrapText="1"/>
    </xf>
    <xf numFmtId="164" fontId="1" fillId="24" borderId="178" xfId="0" applyNumberFormat="1" applyFont="1" applyFill="1" applyBorder="1" applyAlignment="1">
      <alignment horizontal="center" vertical="center" wrapText="1"/>
    </xf>
    <xf numFmtId="164" fontId="1" fillId="24" borderId="179" xfId="0" applyNumberFormat="1" applyFont="1" applyFill="1" applyBorder="1" applyAlignment="1">
      <alignment horizontal="center" vertical="center" wrapText="1"/>
    </xf>
    <xf numFmtId="164" fontId="1" fillId="24" borderId="177" xfId="0" applyNumberFormat="1" applyFont="1" applyFill="1" applyBorder="1" applyAlignment="1">
      <alignment horizontal="center" vertical="center" wrapText="1"/>
    </xf>
    <xf numFmtId="0" fontId="1" fillId="24" borderId="158" xfId="0" applyFont="1" applyFill="1" applyBorder="1" applyAlignment="1">
      <alignment horizontal="center" vertical="center" wrapText="1"/>
    </xf>
    <xf numFmtId="0" fontId="1" fillId="24" borderId="187" xfId="0" applyFont="1" applyFill="1" applyBorder="1" applyAlignment="1">
      <alignment horizontal="center" vertical="center" wrapText="1"/>
    </xf>
    <xf numFmtId="164" fontId="1" fillId="24" borderId="96" xfId="0" applyNumberFormat="1" applyFont="1" applyFill="1" applyBorder="1" applyAlignment="1">
      <alignment horizontal="center" vertical="center" wrapText="1"/>
    </xf>
    <xf numFmtId="164" fontId="1" fillId="24" borderId="85" xfId="0" applyNumberFormat="1" applyFont="1" applyFill="1" applyBorder="1" applyAlignment="1">
      <alignment horizontal="center" vertical="center" wrapText="1"/>
    </xf>
    <xf numFmtId="164" fontId="1" fillId="24" borderId="0" xfId="0" applyNumberFormat="1" applyFont="1" applyFill="1" applyAlignment="1">
      <alignment horizontal="center" vertical="center" wrapText="1"/>
    </xf>
    <xf numFmtId="164" fontId="1" fillId="24" borderId="9" xfId="0" applyNumberFormat="1" applyFont="1" applyFill="1" applyBorder="1" applyAlignment="1">
      <alignment horizontal="center" vertical="center" wrapText="1"/>
    </xf>
    <xf numFmtId="164" fontId="1" fillId="25" borderId="190" xfId="0" applyNumberFormat="1" applyFont="1" applyFill="1" applyBorder="1" applyAlignment="1">
      <alignment horizontal="center" vertical="center" wrapText="1"/>
    </xf>
    <xf numFmtId="164" fontId="1" fillId="25" borderId="155" xfId="0" applyNumberFormat="1" applyFont="1" applyFill="1" applyBorder="1" applyAlignment="1">
      <alignment horizontal="center" vertical="center" wrapText="1"/>
    </xf>
    <xf numFmtId="164" fontId="1" fillId="25" borderId="191" xfId="0" applyNumberFormat="1" applyFont="1" applyFill="1" applyBorder="1" applyAlignment="1">
      <alignment horizontal="center" vertical="center" wrapText="1"/>
    </xf>
    <xf numFmtId="164" fontId="1" fillId="25" borderId="192" xfId="0" applyNumberFormat="1" applyFont="1" applyFill="1" applyBorder="1" applyAlignment="1">
      <alignment horizontal="center" vertical="center" wrapText="1"/>
    </xf>
    <xf numFmtId="164" fontId="1" fillId="25" borderId="85" xfId="0" applyNumberFormat="1" applyFont="1" applyFill="1" applyBorder="1" applyAlignment="1">
      <alignment horizontal="center" vertical="center" wrapText="1"/>
    </xf>
    <xf numFmtId="164" fontId="1" fillId="25" borderId="178" xfId="0" applyNumberFormat="1" applyFont="1" applyFill="1" applyBorder="1" applyAlignment="1">
      <alignment horizontal="center" vertical="center" wrapText="1"/>
    </xf>
    <xf numFmtId="164" fontId="1" fillId="25" borderId="57" xfId="0" applyNumberFormat="1" applyFont="1" applyFill="1" applyBorder="1" applyAlignment="1">
      <alignment horizontal="center" vertical="center" wrapText="1"/>
    </xf>
    <xf numFmtId="164" fontId="1" fillId="25" borderId="193" xfId="0" applyNumberFormat="1" applyFont="1" applyFill="1" applyBorder="1" applyAlignment="1">
      <alignment horizontal="center" vertical="center" wrapText="1"/>
    </xf>
    <xf numFmtId="164" fontId="1" fillId="25" borderId="194" xfId="0" applyNumberFormat="1" applyFont="1" applyFill="1" applyBorder="1" applyAlignment="1">
      <alignment horizontal="center" vertical="center" wrapText="1"/>
    </xf>
    <xf numFmtId="164" fontId="1" fillId="25" borderId="12" xfId="0" applyNumberFormat="1" applyFont="1" applyFill="1" applyBorder="1" applyAlignment="1">
      <alignment horizontal="center" vertical="center" wrapText="1"/>
    </xf>
    <xf numFmtId="164" fontId="1" fillId="25" borderId="97" xfId="0" applyNumberFormat="1" applyFont="1" applyFill="1" applyBorder="1" applyAlignment="1">
      <alignment horizontal="center" vertical="center" wrapText="1"/>
    </xf>
    <xf numFmtId="164" fontId="1" fillId="25" borderId="187" xfId="0" applyNumberFormat="1" applyFont="1" applyFill="1" applyBorder="1" applyAlignment="1">
      <alignment horizontal="center" vertical="center" wrapText="1"/>
    </xf>
    <xf numFmtId="164" fontId="1" fillId="25" borderId="195" xfId="0" applyNumberFormat="1" applyFont="1" applyFill="1" applyBorder="1" applyAlignment="1">
      <alignment horizontal="center" vertical="center" wrapText="1"/>
    </xf>
    <xf numFmtId="164" fontId="1" fillId="25" borderId="103" xfId="0" applyNumberFormat="1" applyFont="1" applyFill="1" applyBorder="1" applyAlignment="1">
      <alignment horizontal="center" vertical="center" wrapText="1"/>
    </xf>
    <xf numFmtId="164" fontId="1" fillId="25" borderId="196" xfId="0" applyNumberFormat="1" applyFont="1" applyFill="1" applyBorder="1" applyAlignment="1">
      <alignment horizontal="center" vertical="center" wrapText="1"/>
    </xf>
    <xf numFmtId="164" fontId="1" fillId="25" borderId="189" xfId="0" applyNumberFormat="1" applyFont="1" applyFill="1" applyBorder="1" applyAlignment="1">
      <alignment horizontal="center" vertical="center" wrapText="1"/>
    </xf>
    <xf numFmtId="164" fontId="1" fillId="25" borderId="71" xfId="0" applyNumberFormat="1" applyFont="1" applyFill="1" applyBorder="1" applyAlignment="1">
      <alignment horizontal="center" vertical="center" wrapText="1"/>
    </xf>
    <xf numFmtId="164" fontId="1" fillId="25" borderId="197" xfId="0" applyNumberFormat="1" applyFont="1" applyFill="1" applyBorder="1" applyAlignment="1">
      <alignment horizontal="center" vertical="center" wrapText="1"/>
    </xf>
    <xf numFmtId="164" fontId="1" fillId="25" borderId="198" xfId="0" applyNumberFormat="1" applyFont="1" applyFill="1" applyBorder="1" applyAlignment="1">
      <alignment horizontal="center" vertical="center" wrapText="1"/>
    </xf>
    <xf numFmtId="164" fontId="1" fillId="25" borderId="199" xfId="0" applyNumberFormat="1" applyFont="1" applyFill="1" applyBorder="1" applyAlignment="1">
      <alignment horizontal="center" vertical="center" wrapText="1"/>
    </xf>
    <xf numFmtId="164" fontId="1" fillId="25" borderId="200" xfId="0" applyNumberFormat="1" applyFont="1" applyFill="1" applyBorder="1" applyAlignment="1">
      <alignment horizontal="center" vertical="center" wrapText="1"/>
    </xf>
    <xf numFmtId="164" fontId="1" fillId="25" borderId="201" xfId="0" applyNumberFormat="1" applyFont="1" applyFill="1" applyBorder="1" applyAlignment="1">
      <alignment horizontal="center" vertical="center" wrapText="1"/>
    </xf>
    <xf numFmtId="164" fontId="1" fillId="25" borderId="188" xfId="0" applyNumberFormat="1" applyFont="1" applyFill="1" applyBorder="1" applyAlignment="1">
      <alignment horizontal="center" vertical="center" wrapText="1"/>
    </xf>
    <xf numFmtId="164" fontId="1" fillId="25" borderId="0" xfId="0" applyNumberFormat="1" applyFont="1" applyFill="1" applyAlignment="1">
      <alignment horizontal="center" vertical="center" wrapText="1"/>
    </xf>
    <xf numFmtId="164" fontId="1" fillId="25" borderId="202" xfId="0" applyNumberFormat="1" applyFont="1" applyFill="1" applyBorder="1" applyAlignment="1">
      <alignment horizontal="center" vertical="center" wrapText="1"/>
    </xf>
    <xf numFmtId="164" fontId="1" fillId="25" borderId="203" xfId="0" applyNumberFormat="1" applyFont="1" applyFill="1" applyBorder="1" applyAlignment="1">
      <alignment horizontal="center" vertical="center" wrapText="1"/>
    </xf>
    <xf numFmtId="164" fontId="1" fillId="25" borderId="204" xfId="0" applyNumberFormat="1" applyFont="1" applyFill="1" applyBorder="1" applyAlignment="1">
      <alignment horizontal="center" vertical="center" wrapText="1"/>
    </xf>
    <xf numFmtId="164" fontId="1" fillId="25" borderId="205" xfId="0" applyNumberFormat="1" applyFont="1" applyFill="1" applyBorder="1" applyAlignment="1">
      <alignment horizontal="center" vertical="center" wrapText="1"/>
    </xf>
    <xf numFmtId="164" fontId="1" fillId="25" borderId="206" xfId="0" applyNumberFormat="1" applyFont="1" applyFill="1" applyBorder="1" applyAlignment="1">
      <alignment horizontal="center" vertical="center" wrapText="1"/>
    </xf>
    <xf numFmtId="164" fontId="1" fillId="25" borderId="70" xfId="0" applyNumberFormat="1" applyFont="1" applyFill="1" applyBorder="1" applyAlignment="1">
      <alignment horizontal="center" vertical="center" wrapText="1"/>
    </xf>
    <xf numFmtId="164" fontId="1" fillId="25" borderId="207" xfId="0" applyNumberFormat="1" applyFont="1" applyFill="1" applyBorder="1" applyAlignment="1">
      <alignment horizontal="center" vertical="center" wrapText="1"/>
    </xf>
    <xf numFmtId="164" fontId="1" fillId="25" borderId="158" xfId="0" applyNumberFormat="1" applyFont="1" applyFill="1" applyBorder="1" applyAlignment="1">
      <alignment horizontal="center" vertical="center" wrapText="1"/>
    </xf>
    <xf numFmtId="164" fontId="1" fillId="25" borderId="64" xfId="0" applyNumberFormat="1" applyFont="1" applyFill="1" applyBorder="1" applyAlignment="1">
      <alignment horizontal="center" vertical="center" wrapText="1"/>
    </xf>
    <xf numFmtId="164" fontId="1" fillId="25" borderId="208" xfId="0" applyNumberFormat="1" applyFont="1" applyFill="1" applyBorder="1" applyAlignment="1">
      <alignment horizontal="center" vertical="center" wrapText="1"/>
    </xf>
    <xf numFmtId="164" fontId="1" fillId="25" borderId="185" xfId="0" applyNumberFormat="1" applyFont="1" applyFill="1" applyBorder="1" applyAlignment="1">
      <alignment horizontal="center" vertical="center" wrapText="1"/>
    </xf>
    <xf numFmtId="164" fontId="1" fillId="25" borderId="209" xfId="0" applyNumberFormat="1" applyFont="1" applyFill="1" applyBorder="1" applyAlignment="1">
      <alignment horizontal="center" vertical="center" wrapText="1"/>
    </xf>
    <xf numFmtId="164" fontId="1" fillId="25" borderId="165" xfId="0" applyNumberFormat="1" applyFont="1" applyFill="1" applyBorder="1" applyAlignment="1">
      <alignment horizontal="center" vertical="center" wrapText="1"/>
    </xf>
    <xf numFmtId="164" fontId="1" fillId="25" borderId="210" xfId="0" applyNumberFormat="1" applyFont="1" applyFill="1" applyBorder="1" applyAlignment="1">
      <alignment horizontal="center" vertical="center" wrapText="1"/>
    </xf>
    <xf numFmtId="164" fontId="1" fillId="25" borderId="211" xfId="0" applyNumberFormat="1" applyFont="1" applyFill="1" applyBorder="1" applyAlignment="1">
      <alignment horizontal="center" vertical="center" wrapText="1"/>
    </xf>
    <xf numFmtId="164" fontId="1" fillId="25" borderId="128" xfId="0" applyNumberFormat="1" applyFont="1" applyFill="1" applyBorder="1" applyAlignment="1">
      <alignment horizontal="center" vertical="center" wrapText="1"/>
    </xf>
    <xf numFmtId="164" fontId="4" fillId="16" borderId="49" xfId="0" applyNumberFormat="1" applyFont="1" applyFill="1" applyBorder="1" applyAlignment="1">
      <alignment horizontal="center" vertical="center" wrapText="1"/>
    </xf>
    <xf numFmtId="3" fontId="1" fillId="26" borderId="9" xfId="0" applyNumberFormat="1" applyFont="1" applyFill="1" applyBorder="1" applyAlignment="1">
      <alignment horizontal="center" vertical="center" wrapText="1"/>
    </xf>
    <xf numFmtId="3" fontId="1" fillId="26" borderId="17" xfId="0" applyNumberFormat="1" applyFont="1" applyFill="1" applyBorder="1" applyAlignment="1">
      <alignment horizontal="center" vertical="center" wrapText="1"/>
    </xf>
    <xf numFmtId="3" fontId="1" fillId="26" borderId="24" xfId="0" applyNumberFormat="1" applyFont="1" applyFill="1" applyBorder="1" applyAlignment="1">
      <alignment horizontal="center" vertical="center" wrapText="1"/>
    </xf>
    <xf numFmtId="3" fontId="1" fillId="26" borderId="10" xfId="0" applyNumberFormat="1" applyFont="1" applyFill="1" applyBorder="1" applyAlignment="1">
      <alignment horizontal="center" vertical="center" wrapText="1"/>
    </xf>
    <xf numFmtId="3" fontId="1" fillId="26" borderId="112" xfId="0" applyNumberFormat="1" applyFont="1" applyFill="1" applyBorder="1" applyAlignment="1">
      <alignment horizontal="center" vertical="center" wrapText="1"/>
    </xf>
    <xf numFmtId="3" fontId="1" fillId="26" borderId="12" xfId="0" applyNumberFormat="1" applyFont="1" applyFill="1" applyBorder="1" applyAlignment="1">
      <alignment horizontal="center" vertical="center" wrapText="1"/>
    </xf>
    <xf numFmtId="3" fontId="1" fillId="26" borderId="122" xfId="0" applyNumberFormat="1" applyFont="1" applyFill="1" applyBorder="1" applyAlignment="1">
      <alignment horizontal="center" vertical="center" wrapText="1"/>
    </xf>
    <xf numFmtId="3" fontId="4" fillId="26" borderId="182" xfId="0" applyNumberFormat="1" applyFont="1" applyFill="1" applyBorder="1" applyAlignment="1">
      <alignment horizontal="center" vertical="center" wrapText="1"/>
    </xf>
    <xf numFmtId="3" fontId="4" fillId="26" borderId="128" xfId="0" applyNumberFormat="1" applyFont="1" applyFill="1" applyBorder="1" applyAlignment="1">
      <alignment horizontal="center" vertical="center" wrapText="1"/>
    </xf>
    <xf numFmtId="3" fontId="4" fillId="26" borderId="129" xfId="0" applyNumberFormat="1" applyFont="1" applyFill="1" applyBorder="1" applyAlignment="1">
      <alignment horizontal="center" vertical="center" wrapText="1"/>
    </xf>
    <xf numFmtId="3" fontId="4" fillId="26" borderId="183" xfId="0" applyNumberFormat="1" applyFont="1" applyFill="1" applyBorder="1" applyAlignment="1">
      <alignment horizontal="center" vertical="center" wrapText="1"/>
    </xf>
    <xf numFmtId="3" fontId="1" fillId="26" borderId="213" xfId="0" applyNumberFormat="1" applyFont="1" applyFill="1" applyBorder="1" applyAlignment="1">
      <alignment horizontal="center" vertical="center" wrapText="1"/>
    </xf>
    <xf numFmtId="3" fontId="1" fillId="26" borderId="214" xfId="0" applyNumberFormat="1" applyFont="1" applyFill="1" applyBorder="1" applyAlignment="1">
      <alignment horizontal="center" vertical="center" wrapText="1"/>
    </xf>
    <xf numFmtId="3" fontId="1" fillId="26" borderId="215" xfId="0" applyNumberFormat="1" applyFont="1" applyFill="1" applyBorder="1" applyAlignment="1">
      <alignment horizontal="center" vertical="center" wrapText="1"/>
    </xf>
    <xf numFmtId="3" fontId="1" fillId="26" borderId="216" xfId="0" applyNumberFormat="1" applyFont="1" applyFill="1" applyBorder="1" applyAlignment="1">
      <alignment horizontal="center" vertical="center" wrapText="1"/>
    </xf>
    <xf numFmtId="3" fontId="1" fillId="26" borderId="217" xfId="0" applyNumberFormat="1" applyFont="1" applyFill="1" applyBorder="1" applyAlignment="1">
      <alignment horizontal="center" vertical="center" wrapText="1"/>
    </xf>
    <xf numFmtId="3" fontId="1" fillId="26" borderId="191" xfId="0" applyNumberFormat="1" applyFont="1" applyFill="1" applyBorder="1" applyAlignment="1">
      <alignment horizontal="center" vertical="center" wrapText="1"/>
    </xf>
    <xf numFmtId="3" fontId="1" fillId="26" borderId="218" xfId="0" applyNumberFormat="1" applyFont="1" applyFill="1" applyBorder="1" applyAlignment="1">
      <alignment horizontal="center" vertical="center" wrapText="1"/>
    </xf>
    <xf numFmtId="3" fontId="1" fillId="27" borderId="156" xfId="0" applyNumberFormat="1" applyFont="1" applyFill="1" applyBorder="1" applyAlignment="1">
      <alignment horizontal="center" vertical="center" wrapText="1"/>
    </xf>
    <xf numFmtId="164" fontId="1" fillId="27" borderId="37" xfId="0" applyNumberFormat="1" applyFont="1" applyFill="1" applyBorder="1" applyAlignment="1">
      <alignment horizontal="center" vertical="center" wrapText="1"/>
    </xf>
    <xf numFmtId="164" fontId="1" fillId="27" borderId="128" xfId="0" applyNumberFormat="1" applyFont="1" applyFill="1" applyBorder="1" applyAlignment="1">
      <alignment horizontal="center" vertical="center" wrapText="1"/>
    </xf>
    <xf numFmtId="3" fontId="1" fillId="27" borderId="191" xfId="0" applyNumberFormat="1" applyFont="1" applyFill="1" applyBorder="1" applyAlignment="1">
      <alignment horizontal="center" vertical="center" wrapText="1"/>
    </xf>
    <xf numFmtId="0" fontId="7" fillId="26" borderId="9" xfId="0" applyFont="1" applyFill="1" applyBorder="1" applyAlignment="1">
      <alignment horizontal="left" wrapText="1"/>
    </xf>
    <xf numFmtId="0" fontId="7" fillId="26" borderId="168" xfId="0" applyFont="1" applyFill="1" applyBorder="1" applyAlignment="1">
      <alignment horizontal="left" wrapText="1"/>
    </xf>
    <xf numFmtId="3" fontId="1" fillId="25" borderId="58" xfId="0" applyNumberFormat="1" applyFont="1" applyFill="1" applyBorder="1" applyAlignment="1">
      <alignment horizontal="right" vertical="center" wrapText="1"/>
    </xf>
    <xf numFmtId="3" fontId="1" fillId="25" borderId="185" xfId="0" applyNumberFormat="1" applyFont="1" applyFill="1" applyBorder="1" applyAlignment="1">
      <alignment horizontal="right" vertical="center" wrapText="1"/>
    </xf>
    <xf numFmtId="3" fontId="7" fillId="0" borderId="161" xfId="0" applyNumberFormat="1" applyFont="1" applyBorder="1" applyAlignment="1">
      <alignment horizontal="right" vertical="center"/>
    </xf>
    <xf numFmtId="3" fontId="1" fillId="25" borderId="212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3" fontId="7" fillId="0" borderId="74" xfId="0" applyNumberFormat="1" applyFont="1" applyBorder="1" applyAlignment="1">
      <alignment horizontal="right" vertical="center" wrapText="1"/>
    </xf>
    <xf numFmtId="3" fontId="7" fillId="0" borderId="176" xfId="0" applyNumberFormat="1" applyFont="1" applyBorder="1" applyAlignment="1">
      <alignment horizontal="right" vertical="center" wrapText="1"/>
    </xf>
    <xf numFmtId="3" fontId="7" fillId="0" borderId="174" xfId="0" applyNumberFormat="1" applyFont="1" applyBorder="1" applyAlignment="1">
      <alignment horizontal="right" vertical="center" wrapText="1"/>
    </xf>
    <xf numFmtId="3" fontId="7" fillId="0" borderId="175" xfId="0" applyNumberFormat="1" applyFont="1" applyBorder="1" applyAlignment="1">
      <alignment horizontal="right" vertical="center" wrapText="1"/>
    </xf>
    <xf numFmtId="3" fontId="7" fillId="0" borderId="48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0" fontId="1" fillId="27" borderId="12" xfId="0" applyFont="1" applyFill="1" applyBorder="1" applyAlignment="1">
      <alignment horizontal="center" vertical="center" wrapText="1"/>
    </xf>
    <xf numFmtId="0" fontId="1" fillId="27" borderId="155" xfId="0" applyFont="1" applyFill="1" applyBorder="1" applyAlignment="1">
      <alignment horizontal="center" vertical="center" wrapText="1"/>
    </xf>
    <xf numFmtId="0" fontId="1" fillId="27" borderId="219" xfId="0" applyFont="1" applyFill="1" applyBorder="1" applyAlignment="1">
      <alignment horizontal="center" vertical="center" wrapText="1"/>
    </xf>
    <xf numFmtId="0" fontId="3" fillId="9" borderId="154" xfId="0" applyFont="1" applyFill="1" applyBorder="1" applyAlignment="1">
      <alignment vertical="top" wrapText="1"/>
    </xf>
    <xf numFmtId="0" fontId="4" fillId="23" borderId="2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02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103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123" xfId="0" applyFont="1" applyFill="1" applyBorder="1" applyAlignment="1">
      <alignment horizontal="center" vertical="center" wrapText="1"/>
    </xf>
    <xf numFmtId="0" fontId="1" fillId="27" borderId="97" xfId="0" applyFont="1" applyFill="1" applyBorder="1" applyAlignment="1">
      <alignment horizontal="center" vertical="center" wrapText="1"/>
    </xf>
    <xf numFmtId="0" fontId="1" fillId="27" borderId="187" xfId="0" applyFont="1" applyFill="1" applyBorder="1" applyAlignment="1">
      <alignment horizontal="center" vertical="center" wrapText="1"/>
    </xf>
    <xf numFmtId="0" fontId="4" fillId="27" borderId="139" xfId="0" applyFont="1" applyFill="1" applyBorder="1" applyAlignment="1">
      <alignment horizontal="center" vertical="center" wrapText="1"/>
    </xf>
    <xf numFmtId="0" fontId="4" fillId="27" borderId="142" xfId="0" applyFont="1" applyFill="1" applyBorder="1" applyAlignment="1">
      <alignment horizontal="center" vertical="center" wrapText="1"/>
    </xf>
    <xf numFmtId="0" fontId="4" fillId="9" borderId="104" xfId="0" applyFont="1" applyFill="1" applyBorder="1" applyAlignment="1">
      <alignment horizontal="center" vertical="center" wrapText="1"/>
    </xf>
    <xf numFmtId="0" fontId="4" fillId="9" borderId="59" xfId="0" applyFont="1" applyFill="1" applyBorder="1" applyAlignment="1">
      <alignment horizontal="center" vertical="center" wrapText="1"/>
    </xf>
    <xf numFmtId="0" fontId="4" fillId="9" borderId="105" xfId="0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 vertical="center" wrapText="1"/>
    </xf>
    <xf numFmtId="0" fontId="4" fillId="9" borderId="61" xfId="0" applyFont="1" applyFill="1" applyBorder="1" applyAlignment="1">
      <alignment horizontal="center" vertical="center" wrapText="1"/>
    </xf>
    <xf numFmtId="0" fontId="4" fillId="9" borderId="62" xfId="0" applyFont="1" applyFill="1" applyBorder="1" applyAlignment="1">
      <alignment horizontal="center" vertical="center" wrapText="1"/>
    </xf>
    <xf numFmtId="0" fontId="4" fillId="9" borderId="60" xfId="0" applyFont="1" applyFill="1" applyBorder="1" applyAlignment="1">
      <alignment horizontal="center" vertical="center" wrapText="1"/>
    </xf>
    <xf numFmtId="0" fontId="4" fillId="9" borderId="126" xfId="0" applyFont="1" applyFill="1" applyBorder="1" applyAlignment="1">
      <alignment horizontal="center" vertical="center" wrapText="1"/>
    </xf>
    <xf numFmtId="0" fontId="4" fillId="27" borderId="37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 wrapText="1"/>
    </xf>
    <xf numFmtId="0" fontId="4" fillId="9" borderId="134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135" xfId="0" applyFont="1" applyFill="1" applyBorder="1" applyAlignment="1">
      <alignment horizontal="center" vertical="center" wrapText="1"/>
    </xf>
    <xf numFmtId="0" fontId="4" fillId="9" borderId="136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133" xfId="0" applyFont="1" applyFill="1" applyBorder="1" applyAlignment="1">
      <alignment horizontal="center" vertical="center" wrapText="1"/>
    </xf>
    <xf numFmtId="0" fontId="4" fillId="9" borderId="137" xfId="0" applyFont="1" applyFill="1" applyBorder="1" applyAlignment="1">
      <alignment horizontal="center" vertical="center" wrapText="1"/>
    </xf>
    <xf numFmtId="3" fontId="4" fillId="16" borderId="180" xfId="0" applyNumberFormat="1" applyFont="1" applyFill="1" applyBorder="1" applyAlignment="1">
      <alignment horizontal="center" vertical="center" wrapText="1"/>
    </xf>
    <xf numFmtId="3" fontId="4" fillId="16" borderId="181" xfId="0" applyNumberFormat="1" applyFont="1" applyFill="1" applyBorder="1" applyAlignment="1">
      <alignment horizontal="center" vertical="center" wrapText="1"/>
    </xf>
    <xf numFmtId="3" fontId="4" fillId="16" borderId="104" xfId="0" applyNumberFormat="1" applyFont="1" applyFill="1" applyBorder="1" applyAlignment="1">
      <alignment horizontal="center" vertical="center" wrapText="1"/>
    </xf>
    <xf numFmtId="3" fontId="4" fillId="16" borderId="59" xfId="0" applyNumberFormat="1" applyFont="1" applyFill="1" applyBorder="1" applyAlignment="1">
      <alignment horizontal="center" vertical="center" wrapText="1"/>
    </xf>
    <xf numFmtId="3" fontId="4" fillId="16" borderId="105" xfId="0" applyNumberFormat="1" applyFont="1" applyFill="1" applyBorder="1" applyAlignment="1">
      <alignment horizontal="center" vertical="center" wrapText="1"/>
    </xf>
    <xf numFmtId="3" fontId="4" fillId="16" borderId="49" xfId="0" applyNumberFormat="1" applyFont="1" applyFill="1" applyBorder="1" applyAlignment="1">
      <alignment horizontal="center" vertical="center" wrapText="1"/>
    </xf>
    <xf numFmtId="3" fontId="4" fillId="16" borderId="61" xfId="0" applyNumberFormat="1" applyFont="1" applyFill="1" applyBorder="1" applyAlignment="1">
      <alignment horizontal="center" vertical="center" wrapText="1"/>
    </xf>
    <xf numFmtId="3" fontId="7" fillId="0" borderId="161" xfId="1" applyNumberFormat="1" applyFont="1" applyBorder="1" applyAlignment="1">
      <alignment horizontal="center" vertical="center"/>
    </xf>
    <xf numFmtId="3" fontId="4" fillId="16" borderId="62" xfId="0" applyNumberFormat="1" applyFont="1" applyFill="1" applyBorder="1" applyAlignment="1">
      <alignment horizontal="center" vertical="center" wrapText="1"/>
    </xf>
    <xf numFmtId="3" fontId="4" fillId="16" borderId="60" xfId="0" applyNumberFormat="1" applyFont="1" applyFill="1" applyBorder="1" applyAlignment="1">
      <alignment horizontal="center" vertical="center" wrapText="1"/>
    </xf>
    <xf numFmtId="3" fontId="4" fillId="16" borderId="123" xfId="0" applyNumberFormat="1" applyFont="1" applyFill="1" applyBorder="1" applyAlignment="1">
      <alignment horizontal="center" vertical="center" wrapText="1"/>
    </xf>
    <xf numFmtId="3" fontId="4" fillId="16" borderId="126" xfId="0" applyNumberFormat="1" applyFont="1" applyFill="1" applyBorder="1" applyAlignment="1">
      <alignment horizontal="center" vertical="center" wrapText="1"/>
    </xf>
    <xf numFmtId="0" fontId="1" fillId="0" borderId="76" xfId="0" quotePrefix="1" applyFont="1" applyBorder="1" applyAlignment="1">
      <alignment horizontal="center" vertical="center"/>
    </xf>
    <xf numFmtId="0" fontId="1" fillId="0" borderId="77" xfId="0" quotePrefix="1" applyFont="1" applyBorder="1" applyAlignment="1">
      <alignment horizontal="center" vertical="center"/>
    </xf>
    <xf numFmtId="3" fontId="1" fillId="0" borderId="92" xfId="0" applyNumberFormat="1" applyFont="1" applyBorder="1" applyAlignment="1">
      <alignment horizontal="center" vertical="center" wrapText="1"/>
    </xf>
    <xf numFmtId="8" fontId="3" fillId="0" borderId="11" xfId="0" quotePrefix="1" applyNumberFormat="1" applyFont="1" applyBorder="1" applyAlignment="1">
      <alignment horizontal="center" vertical="center" wrapText="1"/>
    </xf>
    <xf numFmtId="0" fontId="1" fillId="27" borderId="156" xfId="0" applyFont="1" applyFill="1" applyBorder="1" applyAlignment="1">
      <alignment horizontal="center" vertical="center" wrapText="1"/>
    </xf>
    <xf numFmtId="0" fontId="1" fillId="27" borderId="158" xfId="0" applyFont="1" applyFill="1" applyBorder="1" applyAlignment="1">
      <alignment horizontal="center" vertical="center" wrapText="1"/>
    </xf>
    <xf numFmtId="0" fontId="4" fillId="27" borderId="30" xfId="0" applyFont="1" applyFill="1" applyBorder="1" applyAlignment="1">
      <alignment horizontal="center" vertical="center" wrapText="1"/>
    </xf>
    <xf numFmtId="0" fontId="4" fillId="27" borderId="2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 wrapText="1"/>
    </xf>
    <xf numFmtId="0" fontId="3" fillId="28" borderId="160" xfId="0" quotePrefix="1" applyFont="1" applyFill="1" applyBorder="1" applyAlignment="1">
      <alignment horizontal="center" vertical="center" wrapText="1"/>
    </xf>
    <xf numFmtId="0" fontId="3" fillId="28" borderId="72" xfId="0" applyFont="1" applyFill="1" applyBorder="1" applyAlignment="1">
      <alignment vertical="top" wrapText="1"/>
    </xf>
    <xf numFmtId="0" fontId="3" fillId="28" borderId="70" xfId="0" applyFont="1" applyFill="1" applyBorder="1" applyAlignment="1">
      <alignment vertical="top" wrapText="1"/>
    </xf>
    <xf numFmtId="0" fontId="3" fillId="28" borderId="64" xfId="0" quotePrefix="1" applyFont="1" applyFill="1" applyBorder="1" applyAlignment="1">
      <alignment horizontal="center" vertical="center" wrapText="1"/>
    </xf>
    <xf numFmtId="8" fontId="3" fillId="23" borderId="207" xfId="0" applyNumberFormat="1" applyFont="1" applyFill="1" applyBorder="1" applyAlignment="1">
      <alignment horizontal="center" vertical="center" wrapText="1"/>
    </xf>
    <xf numFmtId="8" fontId="3" fillId="23" borderId="168" xfId="0" applyNumberFormat="1" applyFont="1" applyFill="1" applyBorder="1" applyAlignment="1">
      <alignment horizontal="center" vertical="center" wrapText="1"/>
    </xf>
    <xf numFmtId="0" fontId="4" fillId="13" borderId="36" xfId="0" applyFont="1" applyFill="1" applyBorder="1" applyAlignment="1">
      <alignment horizontal="center" vertical="center" wrapText="1"/>
    </xf>
    <xf numFmtId="1" fontId="4" fillId="13" borderId="104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184" xfId="0" applyFont="1" applyFill="1" applyBorder="1" applyAlignment="1">
      <alignment horizontal="center" vertical="center" wrapText="1"/>
    </xf>
    <xf numFmtId="0" fontId="4" fillId="13" borderId="87" xfId="0" applyFont="1" applyFill="1" applyBorder="1" applyAlignment="1">
      <alignment horizontal="center" vertical="center" wrapText="1"/>
    </xf>
    <xf numFmtId="0" fontId="4" fillId="13" borderId="49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27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4" fillId="13" borderId="125" xfId="0" applyFont="1" applyFill="1" applyBorder="1" applyAlignment="1">
      <alignment horizontal="center" vertical="center" wrapText="1"/>
    </xf>
    <xf numFmtId="0" fontId="1" fillId="7" borderId="96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9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3" fillId="28" borderId="71" xfId="0" applyFont="1" applyFill="1" applyBorder="1" applyAlignment="1">
      <alignment vertical="top" wrapText="1"/>
    </xf>
    <xf numFmtId="0" fontId="3" fillId="28" borderId="0" xfId="0" quotePrefix="1" applyFont="1" applyFill="1" applyAlignment="1">
      <alignment horizontal="center" vertical="center" wrapText="1"/>
    </xf>
    <xf numFmtId="8" fontId="3" fillId="23" borderId="204" xfId="0" applyNumberFormat="1" applyFont="1" applyFill="1" applyBorder="1" applyAlignment="1">
      <alignment horizontal="center" vertical="center" wrapText="1"/>
    </xf>
    <xf numFmtId="0" fontId="3" fillId="7" borderId="72" xfId="0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center" wrapText="1"/>
    </xf>
    <xf numFmtId="0" fontId="4" fillId="27" borderId="220" xfId="0" applyFont="1" applyFill="1" applyBorder="1" applyAlignment="1">
      <alignment horizontal="center" vertical="center" wrapText="1"/>
    </xf>
    <xf numFmtId="0" fontId="4" fillId="27" borderId="221" xfId="0" applyFont="1" applyFill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2" xfId="0" applyFont="1" applyFill="1" applyBorder="1" applyAlignment="1">
      <alignment horizontal="center" vertical="center" wrapText="1"/>
    </xf>
    <xf numFmtId="0" fontId="1" fillId="7" borderId="122" xfId="0" applyFont="1" applyFill="1" applyBorder="1" applyAlignment="1">
      <alignment horizontal="center" vertical="center" wrapText="1"/>
    </xf>
    <xf numFmtId="0" fontId="4" fillId="9" borderId="140" xfId="0" applyFont="1" applyFill="1" applyBorder="1" applyAlignment="1">
      <alignment horizontal="center" vertical="center" wrapText="1"/>
    </xf>
    <xf numFmtId="0" fontId="4" fillId="9" borderId="141" xfId="0" applyFont="1" applyFill="1" applyBorder="1" applyAlignment="1">
      <alignment horizontal="center" vertical="center" wrapText="1"/>
    </xf>
    <xf numFmtId="0" fontId="4" fillId="9" borderId="139" xfId="0" applyFont="1" applyFill="1" applyBorder="1" applyAlignment="1">
      <alignment horizontal="center" vertical="center" wrapText="1"/>
    </xf>
    <xf numFmtId="0" fontId="4" fillId="9" borderId="142" xfId="0" applyFont="1" applyFill="1" applyBorder="1" applyAlignment="1">
      <alignment horizontal="center" vertical="center" wrapText="1"/>
    </xf>
    <xf numFmtId="0" fontId="4" fillId="9" borderId="138" xfId="0" applyFont="1" applyFill="1" applyBorder="1" applyAlignment="1">
      <alignment horizontal="center" vertical="center" wrapText="1"/>
    </xf>
    <xf numFmtId="0" fontId="4" fillId="9" borderId="223" xfId="0" applyFont="1" applyFill="1" applyBorder="1" applyAlignment="1">
      <alignment horizontal="center" vertical="center" wrapText="1"/>
    </xf>
    <xf numFmtId="0" fontId="4" fillId="9" borderId="145" xfId="0" applyFont="1" applyFill="1" applyBorder="1" applyAlignment="1">
      <alignment horizontal="center" vertical="center" wrapText="1"/>
    </xf>
    <xf numFmtId="0" fontId="4" fillId="9" borderId="146" xfId="0" applyFont="1" applyFill="1" applyBorder="1" applyAlignment="1">
      <alignment horizontal="center" vertical="center" wrapText="1"/>
    </xf>
    <xf numFmtId="0" fontId="4" fillId="9" borderId="147" xfId="0" applyFont="1" applyFill="1" applyBorder="1" applyAlignment="1">
      <alignment horizontal="center" vertical="center" wrapText="1"/>
    </xf>
    <xf numFmtId="0" fontId="3" fillId="9" borderId="224" xfId="0" applyFont="1" applyFill="1" applyBorder="1" applyAlignment="1">
      <alignment vertical="top" wrapText="1"/>
    </xf>
    <xf numFmtId="0" fontId="3" fillId="9" borderId="225" xfId="0" applyFont="1" applyFill="1" applyBorder="1" applyAlignment="1">
      <alignment horizontal="center" vertical="center" wrapText="1"/>
    </xf>
    <xf numFmtId="0" fontId="4" fillId="9" borderId="226" xfId="0" applyFont="1" applyFill="1" applyBorder="1" applyAlignment="1">
      <alignment horizontal="center" vertical="center" wrapText="1"/>
    </xf>
    <xf numFmtId="0" fontId="3" fillId="7" borderId="70" xfId="0" applyFont="1" applyFill="1" applyBorder="1" applyAlignment="1">
      <alignment vertical="top" wrapText="1"/>
    </xf>
    <xf numFmtId="0" fontId="3" fillId="7" borderId="68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7" borderId="65" xfId="0" applyFont="1" applyFill="1" applyBorder="1" applyAlignment="1">
      <alignment vertical="top" wrapText="1"/>
    </xf>
    <xf numFmtId="0" fontId="3" fillId="7" borderId="222" xfId="0" applyFont="1" applyFill="1" applyBorder="1" applyAlignment="1">
      <alignment horizontal="center" vertical="center" wrapText="1"/>
    </xf>
    <xf numFmtId="0" fontId="4" fillId="27" borderId="4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87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06" xfId="0" applyFont="1" applyFill="1" applyBorder="1" applyAlignment="1">
      <alignment horizontal="center" vertical="center" wrapText="1"/>
    </xf>
    <xf numFmtId="9" fontId="7" fillId="0" borderId="5" xfId="1" applyFont="1" applyFill="1" applyBorder="1" applyAlignment="1">
      <alignment horizontal="left" wrapText="1"/>
    </xf>
    <xf numFmtId="164" fontId="1" fillId="25" borderId="212" xfId="0" applyNumberFormat="1" applyFont="1" applyFill="1" applyBorder="1" applyAlignment="1">
      <alignment horizontal="center" vertical="center" wrapText="1"/>
    </xf>
    <xf numFmtId="0" fontId="3" fillId="8" borderId="227" xfId="0" applyFont="1" applyFill="1" applyBorder="1" applyAlignment="1">
      <alignment vertical="top" wrapText="1"/>
    </xf>
    <xf numFmtId="0" fontId="3" fillId="8" borderId="30" xfId="0" applyFont="1" applyFill="1" applyBorder="1" applyAlignment="1">
      <alignment horizontal="center" vertical="center" wrapText="1"/>
    </xf>
    <xf numFmtId="0" fontId="1" fillId="27" borderId="27" xfId="0" applyFont="1" applyFill="1" applyBorder="1" applyAlignment="1">
      <alignment horizontal="center" vertical="center" wrapText="1"/>
    </xf>
    <xf numFmtId="0" fontId="1" fillId="27" borderId="28" xfId="0" applyFont="1" applyFill="1" applyBorder="1" applyAlignment="1">
      <alignment horizontal="center" vertical="center" wrapText="1"/>
    </xf>
    <xf numFmtId="0" fontId="1" fillId="8" borderId="14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" fillId="8" borderId="150" xfId="0" applyFont="1" applyFill="1" applyBorder="1" applyAlignment="1">
      <alignment horizontal="center" vertical="center" wrapText="1"/>
    </xf>
    <xf numFmtId="0" fontId="1" fillId="8" borderId="228" xfId="0" applyFont="1" applyFill="1" applyBorder="1" applyAlignment="1">
      <alignment horizontal="center" vertical="center" wrapText="1"/>
    </xf>
    <xf numFmtId="0" fontId="1" fillId="8" borderId="229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8" borderId="152" xfId="0" applyFont="1" applyFill="1" applyBorder="1" applyAlignment="1">
      <alignment horizontal="center" vertical="center" wrapText="1"/>
    </xf>
    <xf numFmtId="0" fontId="1" fillId="8" borderId="153" xfId="0" applyFont="1" applyFill="1" applyBorder="1" applyAlignment="1">
      <alignment horizontal="center" vertical="center" wrapText="1"/>
    </xf>
    <xf numFmtId="1" fontId="4" fillId="7" borderId="58" xfId="0" applyNumberFormat="1" applyFont="1" applyFill="1" applyBorder="1" applyAlignment="1">
      <alignment horizontal="center" vertical="center" wrapText="1"/>
    </xf>
    <xf numFmtId="0" fontId="4" fillId="9" borderId="127" xfId="0" applyFont="1" applyFill="1" applyBorder="1" applyAlignment="1">
      <alignment horizontal="center" vertical="center" wrapText="1"/>
    </xf>
    <xf numFmtId="164" fontId="1" fillId="24" borderId="230" xfId="0" applyNumberFormat="1" applyFont="1" applyFill="1" applyBorder="1" applyAlignment="1">
      <alignment horizontal="center" vertical="center" wrapText="1"/>
    </xf>
    <xf numFmtId="164" fontId="1" fillId="24" borderId="231" xfId="0" applyNumberFormat="1" applyFont="1" applyFill="1" applyBorder="1" applyAlignment="1">
      <alignment horizontal="center" vertical="center" wrapText="1"/>
    </xf>
    <xf numFmtId="0" fontId="1" fillId="23" borderId="240" xfId="0" applyFont="1" applyFill="1" applyBorder="1" applyAlignment="1">
      <alignment horizontal="center" vertical="center" wrapText="1"/>
    </xf>
    <xf numFmtId="0" fontId="1" fillId="0" borderId="232" xfId="0" applyFont="1" applyBorder="1" applyAlignment="1">
      <alignment horizontal="center" vertical="center" wrapText="1"/>
    </xf>
    <xf numFmtId="0" fontId="1" fillId="0" borderId="233" xfId="0" applyFont="1" applyBorder="1" applyAlignment="1">
      <alignment horizontal="center" vertical="center" wrapText="1"/>
    </xf>
    <xf numFmtId="0" fontId="1" fillId="0" borderId="234" xfId="0" applyFont="1" applyBorder="1" applyAlignment="1">
      <alignment horizontal="center" vertical="center" wrapText="1"/>
    </xf>
    <xf numFmtId="0" fontId="1" fillId="0" borderId="235" xfId="0" applyFont="1" applyBorder="1" applyAlignment="1">
      <alignment horizontal="center" vertical="center" wrapText="1"/>
    </xf>
    <xf numFmtId="0" fontId="1" fillId="0" borderId="236" xfId="0" applyFont="1" applyBorder="1" applyAlignment="1">
      <alignment horizontal="center" vertical="center" wrapText="1"/>
    </xf>
    <xf numFmtId="0" fontId="1" fillId="0" borderId="237" xfId="0" applyFont="1" applyBorder="1" applyAlignment="1">
      <alignment horizontal="center" vertical="center" wrapText="1"/>
    </xf>
    <xf numFmtId="0" fontId="1" fillId="0" borderId="238" xfId="0" applyFont="1" applyBorder="1" applyAlignment="1">
      <alignment horizontal="center" vertical="center" wrapText="1"/>
    </xf>
    <xf numFmtId="0" fontId="1" fillId="0" borderId="239" xfId="0" applyFont="1" applyBorder="1" applyAlignment="1">
      <alignment horizontal="center" vertical="center" wrapText="1"/>
    </xf>
    <xf numFmtId="0" fontId="1" fillId="28" borderId="122" xfId="0" applyFont="1" applyFill="1" applyBorder="1" applyAlignment="1">
      <alignment horizontal="center" vertical="center" wrapText="1"/>
    </xf>
    <xf numFmtId="0" fontId="1" fillId="23" borderId="126" xfId="0" applyFont="1" applyFill="1" applyBorder="1" applyAlignment="1">
      <alignment horizontal="center" vertical="center" wrapText="1"/>
    </xf>
    <xf numFmtId="0" fontId="1" fillId="23" borderId="10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106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E1EEDA"/>
      <color rgb="FFA9D08E"/>
      <color rgb="FFFFE48F"/>
      <color rgb="FFFFD13F"/>
      <color rgb="FFFFDB6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177750</xdr:colOff>
      <xdr:row>21</xdr:row>
      <xdr:rowOff>81124</xdr:rowOff>
    </xdr:from>
    <xdr:ext cx="9525" cy="44032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4F9A764C-7EFB-416F-A1F4-F5D6EE067270}"/>
            </a:ext>
          </a:extLst>
        </xdr:cNvPr>
        <xdr:cNvSpPr/>
      </xdr:nvSpPr>
      <xdr:spPr>
        <a:xfrm>
          <a:off x="4768800" y="1719424"/>
          <a:ext cx="9525" cy="44032"/>
        </a:xfrm>
        <a:custGeom>
          <a:avLst/>
          <a:gdLst/>
          <a:ahLst/>
          <a:cxnLst/>
          <a:rect l="0" t="0" r="0" b="0"/>
          <a:pathLst>
            <a:path w="9525" h="22225">
              <a:moveTo>
                <a:pt x="0" y="0"/>
              </a:moveTo>
              <a:lnTo>
                <a:pt x="9377" y="0"/>
              </a:lnTo>
              <a:lnTo>
                <a:pt x="9377" y="21598"/>
              </a:lnTo>
              <a:lnTo>
                <a:pt x="0" y="21598"/>
              </a:lnTo>
              <a:lnTo>
                <a:pt x="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2837180</xdr:colOff>
      <xdr:row>2</xdr:row>
      <xdr:rowOff>119380</xdr:rowOff>
    </xdr:to>
    <xdr:pic>
      <xdr:nvPicPr>
        <xdr:cNvPr id="2" name="Picture 275">
          <a:extLst>
            <a:ext uri="{FF2B5EF4-FFF2-40B4-BE49-F238E27FC236}">
              <a16:creationId xmlns:a16="http://schemas.microsoft.com/office/drawing/2014/main" id="{A992E885-E81A-B258-6993-6F8FB87AE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 bwMode="auto">
        <a:xfrm>
          <a:off x="171450" y="0"/>
          <a:ext cx="2837180" cy="967105"/>
        </a:xfrm>
        <a:prstGeom prst="rect">
          <a:avLst/>
        </a:prstGeom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01"/>
  <sheetViews>
    <sheetView showGridLines="0" tabSelected="1" zoomScaleNormal="100" workbookViewId="0">
      <selection activeCell="C1" sqref="C1"/>
    </sheetView>
  </sheetViews>
  <sheetFormatPr defaultColWidth="9.33203125" defaultRowHeight="12.75" outlineLevelRow="1" x14ac:dyDescent="0.2"/>
  <cols>
    <col min="1" max="1" width="3" style="7" customWidth="1"/>
    <col min="2" max="2" width="96.5" style="7" customWidth="1"/>
    <col min="3" max="3" width="26.83203125" style="8" customWidth="1"/>
    <col min="4" max="12" width="12.5" style="7" customWidth="1"/>
    <col min="13" max="13" width="6.6640625" style="7" customWidth="1"/>
    <col min="14" max="20" width="12.5" style="7" customWidth="1"/>
    <col min="21" max="16384" width="9.33203125" style="7"/>
  </cols>
  <sheetData>
    <row r="1" spans="2:20" ht="54" customHeight="1" x14ac:dyDescent="0.2">
      <c r="B1" s="9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2:20" s="22" customFormat="1" ht="12.75" customHeight="1" x14ac:dyDescent="0.2">
      <c r="B2" s="23"/>
      <c r="C2" s="6"/>
      <c r="D2" s="24" t="s">
        <v>14</v>
      </c>
      <c r="E2" s="25" t="s">
        <v>15</v>
      </c>
      <c r="F2" s="592" t="s">
        <v>12</v>
      </c>
      <c r="G2" s="593"/>
      <c r="H2" s="593"/>
      <c r="I2" s="593"/>
      <c r="J2" s="594"/>
      <c r="K2" s="595" t="s">
        <v>13</v>
      </c>
      <c r="L2" s="596"/>
      <c r="M2" s="191"/>
      <c r="N2" s="590" t="s">
        <v>45</v>
      </c>
      <c r="O2" s="591"/>
      <c r="P2" s="597" t="s">
        <v>44</v>
      </c>
      <c r="Q2" s="591"/>
      <c r="R2" s="591"/>
      <c r="S2" s="591"/>
      <c r="T2" s="598"/>
    </row>
    <row r="3" spans="2:20" x14ac:dyDescent="0.2">
      <c r="B3" s="9"/>
      <c r="C3" s="26"/>
      <c r="D3" s="27">
        <v>2024</v>
      </c>
      <c r="E3" s="28">
        <v>2025</v>
      </c>
      <c r="F3" s="29">
        <v>2026</v>
      </c>
      <c r="G3" s="30">
        <f>+F3+1</f>
        <v>2027</v>
      </c>
      <c r="H3" s="30">
        <f>+G3+1</f>
        <v>2028</v>
      </c>
      <c r="I3" s="30">
        <f>+H3+1</f>
        <v>2029</v>
      </c>
      <c r="J3" s="31">
        <f t="shared" ref="J3:L3" si="0">+I3+1</f>
        <v>2030</v>
      </c>
      <c r="K3" s="32">
        <f t="shared" si="0"/>
        <v>2031</v>
      </c>
      <c r="L3" s="177">
        <f t="shared" si="0"/>
        <v>2032</v>
      </c>
      <c r="M3" s="191"/>
      <c r="N3" s="33">
        <f t="shared" ref="N3:R3" si="1">+O3-1</f>
        <v>2069</v>
      </c>
      <c r="O3" s="34">
        <f>+P3-1</f>
        <v>2070</v>
      </c>
      <c r="P3" s="35">
        <f t="shared" si="1"/>
        <v>2071</v>
      </c>
      <c r="Q3" s="36">
        <f t="shared" si="1"/>
        <v>2072</v>
      </c>
      <c r="R3" s="36">
        <f t="shared" si="1"/>
        <v>2073</v>
      </c>
      <c r="S3" s="36">
        <f>+T3-1</f>
        <v>2074</v>
      </c>
      <c r="T3" s="37">
        <v>2075</v>
      </c>
    </row>
    <row r="4" spans="2:20" x14ac:dyDescent="0.2">
      <c r="B4" s="9"/>
      <c r="C4" s="6"/>
      <c r="D4" s="170"/>
      <c r="E4" s="170"/>
      <c r="F4" s="171"/>
      <c r="G4" s="170"/>
      <c r="H4" s="170"/>
      <c r="I4" s="170"/>
      <c r="J4" s="172"/>
      <c r="K4" s="170"/>
      <c r="L4" s="173"/>
      <c r="M4" s="191"/>
      <c r="N4" s="174"/>
      <c r="O4" s="170"/>
      <c r="P4" s="175"/>
      <c r="Q4" s="170"/>
      <c r="R4" s="170"/>
      <c r="S4" s="170"/>
      <c r="T4" s="176"/>
    </row>
    <row r="5" spans="2:20" s="178" customFormat="1" outlineLevel="1" x14ac:dyDescent="0.2">
      <c r="B5" s="198" t="s">
        <v>67</v>
      </c>
      <c r="C5" s="199"/>
      <c r="D5" s="186">
        <v>1</v>
      </c>
      <c r="E5" s="187">
        <v>0</v>
      </c>
      <c r="F5" s="188">
        <v>0</v>
      </c>
      <c r="G5" s="184">
        <v>0</v>
      </c>
      <c r="H5" s="184">
        <v>0</v>
      </c>
      <c r="I5" s="184">
        <v>1</v>
      </c>
      <c r="J5" s="189">
        <v>0</v>
      </c>
      <c r="K5" s="190">
        <v>0</v>
      </c>
      <c r="L5" s="184">
        <v>0</v>
      </c>
      <c r="M5" s="191"/>
      <c r="N5" s="197">
        <v>1</v>
      </c>
      <c r="O5" s="196">
        <v>0</v>
      </c>
      <c r="P5" s="194">
        <v>0</v>
      </c>
      <c r="Q5" s="184">
        <v>0</v>
      </c>
      <c r="R5" s="184">
        <v>0</v>
      </c>
      <c r="S5" s="184">
        <v>0</v>
      </c>
      <c r="T5" s="196">
        <v>0</v>
      </c>
    </row>
    <row r="6" spans="2:20" s="178" customFormat="1" outlineLevel="1" x14ac:dyDescent="0.2">
      <c r="B6" s="200" t="s">
        <v>66</v>
      </c>
      <c r="C6" s="201"/>
      <c r="D6" s="179">
        <v>0</v>
      </c>
      <c r="E6" s="183">
        <v>1</v>
      </c>
      <c r="F6" s="181">
        <v>0</v>
      </c>
      <c r="G6" s="185">
        <v>0</v>
      </c>
      <c r="H6" s="185">
        <v>0</v>
      </c>
      <c r="I6" s="185">
        <v>0</v>
      </c>
      <c r="J6" s="182">
        <v>1</v>
      </c>
      <c r="K6" s="180">
        <v>0</v>
      </c>
      <c r="L6" s="185">
        <v>0</v>
      </c>
      <c r="M6" s="191"/>
      <c r="N6" s="192">
        <v>0</v>
      </c>
      <c r="O6" s="193">
        <v>1</v>
      </c>
      <c r="P6" s="195">
        <v>0</v>
      </c>
      <c r="Q6" s="184">
        <v>0</v>
      </c>
      <c r="R6" s="184">
        <v>0</v>
      </c>
      <c r="S6" s="184">
        <v>0</v>
      </c>
      <c r="T6" s="193">
        <v>0</v>
      </c>
    </row>
    <row r="7" spans="2:20" outlineLevel="1" x14ac:dyDescent="0.2">
      <c r="B7" s="9"/>
      <c r="C7" s="6"/>
      <c r="D7" s="9"/>
      <c r="E7" s="9"/>
      <c r="F7" s="11"/>
      <c r="G7" s="9"/>
      <c r="H7" s="9"/>
      <c r="I7" s="9"/>
      <c r="J7" s="12"/>
      <c r="K7" s="9"/>
      <c r="L7" s="10"/>
      <c r="M7" s="191"/>
      <c r="N7" s="38"/>
      <c r="O7" s="9"/>
      <c r="P7" s="39"/>
      <c r="Q7" s="9"/>
      <c r="R7" s="9"/>
      <c r="S7" s="9"/>
      <c r="T7" s="40"/>
    </row>
    <row r="8" spans="2:20" s="178" customFormat="1" outlineLevel="1" x14ac:dyDescent="0.2">
      <c r="B8" s="202" t="s">
        <v>96</v>
      </c>
      <c r="C8" s="203" t="s">
        <v>31</v>
      </c>
      <c r="D8" s="273"/>
      <c r="E8" s="265"/>
      <c r="F8" s="263"/>
      <c r="G8" s="264"/>
      <c r="H8" s="264"/>
      <c r="I8" s="265"/>
      <c r="J8" s="266"/>
      <c r="K8" s="267"/>
      <c r="L8" s="268"/>
      <c r="M8" s="269"/>
      <c r="N8" s="270"/>
      <c r="O8" s="265"/>
      <c r="P8" s="271"/>
      <c r="Q8" s="264"/>
      <c r="R8" s="264"/>
      <c r="S8" s="264"/>
      <c r="T8" s="272"/>
    </row>
    <row r="9" spans="2:20" s="178" customFormat="1" outlineLevel="1" x14ac:dyDescent="0.2">
      <c r="B9" s="204" t="s">
        <v>113</v>
      </c>
      <c r="C9" s="205" t="s">
        <v>32</v>
      </c>
      <c r="D9" s="273"/>
      <c r="E9" s="265"/>
      <c r="F9" s="263"/>
      <c r="G9" s="264"/>
      <c r="H9" s="264"/>
      <c r="I9" s="265"/>
      <c r="J9" s="266"/>
      <c r="K9" s="267"/>
      <c r="L9" s="268"/>
      <c r="M9" s="269"/>
      <c r="N9" s="270"/>
      <c r="O9" s="265"/>
      <c r="P9" s="271"/>
      <c r="Q9" s="264"/>
      <c r="R9" s="264"/>
      <c r="S9" s="264"/>
      <c r="T9" s="272"/>
    </row>
    <row r="10" spans="2:20" outlineLevel="1" x14ac:dyDescent="0.2">
      <c r="B10" s="9"/>
      <c r="C10" s="6"/>
      <c r="D10" s="9"/>
      <c r="E10" s="9"/>
      <c r="F10" s="19"/>
      <c r="G10" s="6"/>
      <c r="H10" s="6"/>
      <c r="I10" s="6"/>
      <c r="J10" s="20"/>
      <c r="K10" s="6"/>
      <c r="L10" s="41"/>
      <c r="M10" s="191"/>
      <c r="N10" s="42"/>
      <c r="O10" s="43"/>
      <c r="P10" s="44"/>
      <c r="Q10" s="43"/>
      <c r="R10" s="43"/>
      <c r="S10" s="43"/>
      <c r="T10" s="45"/>
    </row>
    <row r="11" spans="2:20" s="178" customFormat="1" outlineLevel="1" x14ac:dyDescent="0.2">
      <c r="B11" s="206" t="s">
        <v>28</v>
      </c>
      <c r="C11" s="207" t="s">
        <v>33</v>
      </c>
      <c r="D11" s="251"/>
      <c r="E11" s="252"/>
      <c r="F11" s="253"/>
      <c r="G11" s="254"/>
      <c r="H11" s="254"/>
      <c r="I11" s="254"/>
      <c r="J11" s="255"/>
      <c r="K11" s="256"/>
      <c r="L11" s="257"/>
      <c r="M11" s="258"/>
      <c r="N11" s="259"/>
      <c r="O11" s="260"/>
      <c r="P11" s="261"/>
      <c r="Q11" s="254"/>
      <c r="R11" s="254"/>
      <c r="S11" s="254"/>
      <c r="T11" s="262"/>
    </row>
    <row r="12" spans="2:20" s="178" customFormat="1" outlineLevel="1" x14ac:dyDescent="0.2">
      <c r="B12" s="214" t="s">
        <v>29</v>
      </c>
      <c r="C12" s="215" t="s">
        <v>27</v>
      </c>
      <c r="D12" s="409"/>
      <c r="E12" s="422">
        <f>IFERROR(AVERAGE($F$11:$J$11),0)</f>
        <v>0</v>
      </c>
      <c r="F12" s="411" t="str">
        <f t="shared" ref="F12:I12" si="2">IFERROR(AVERAGE($F$11:$J$11),"")</f>
        <v/>
      </c>
      <c r="G12" s="412" t="str">
        <f t="shared" si="2"/>
        <v/>
      </c>
      <c r="H12" s="412" t="str">
        <f t="shared" si="2"/>
        <v/>
      </c>
      <c r="I12" s="412" t="str">
        <f t="shared" si="2"/>
        <v/>
      </c>
      <c r="J12" s="422">
        <f>IFERROR(AVERAGE($K$11:$M$11),0)</f>
        <v>0</v>
      </c>
      <c r="K12" s="411"/>
      <c r="L12" s="412"/>
      <c r="M12" s="413"/>
      <c r="N12" s="412"/>
      <c r="O12" s="422">
        <f>IFERROR(AVERAGE($K$11:$O$11),0)</f>
        <v>0</v>
      </c>
      <c r="P12" s="411"/>
      <c r="Q12" s="412"/>
      <c r="R12" s="412"/>
      <c r="S12" s="412"/>
      <c r="T12" s="414"/>
    </row>
    <row r="13" spans="2:20" s="178" customFormat="1" outlineLevel="1" x14ac:dyDescent="0.2">
      <c r="B13" s="208" t="s">
        <v>68</v>
      </c>
      <c r="C13" s="209" t="s">
        <v>125</v>
      </c>
      <c r="D13" s="410"/>
      <c r="E13" s="421">
        <f>IFERROR(AVERAGE(F11:$J$11),0)</f>
        <v>0</v>
      </c>
      <c r="F13" s="415">
        <f>IFERROR(AVERAGE(G11:$J$11),0)</f>
        <v>0</v>
      </c>
      <c r="G13" s="416">
        <f>IFERROR(AVERAGE(H11:$J$11),0)</f>
        <v>0</v>
      </c>
      <c r="H13" s="416">
        <f>IFERROR(AVERAGE(I11:$J$11),0)</f>
        <v>0</v>
      </c>
      <c r="I13" s="417">
        <f>IFERROR(AVERAGE(J11:$J$11),0)</f>
        <v>0</v>
      </c>
      <c r="J13" s="418">
        <f>IFERROR(AVERAGE($K11:L$11),0)</f>
        <v>0</v>
      </c>
      <c r="K13" s="415">
        <f>IFERROR(AVERAGE($L11:L$11),0)</f>
        <v>0</v>
      </c>
      <c r="L13" s="419">
        <f>IFERROR(AVERAGE($M11:M$11),0)</f>
        <v>0</v>
      </c>
      <c r="M13" s="413"/>
      <c r="N13" s="420">
        <f>IFERROR(AVERAGE($O11:O$11),0)</f>
        <v>0</v>
      </c>
      <c r="O13" s="418">
        <f>IFERROR(AVERAGE($P11:T$11),0)</f>
        <v>0</v>
      </c>
      <c r="P13" s="415">
        <f>IFERROR(AVERAGE($Q11:T$11),0)</f>
        <v>0</v>
      </c>
      <c r="Q13" s="416">
        <f>IFERROR(AVERAGE($R11:T$11),0)</f>
        <v>0</v>
      </c>
      <c r="R13" s="416">
        <f>IFERROR(AVERAGE($S11:T$11),0)</f>
        <v>0</v>
      </c>
      <c r="S13" s="417">
        <f>IFERROR(AVERAGE($T11:T$11),0)</f>
        <v>0</v>
      </c>
      <c r="T13" s="418"/>
    </row>
    <row r="14" spans="2:20" outlineLevel="1" x14ac:dyDescent="0.2">
      <c r="B14" s="46"/>
      <c r="C14" s="47"/>
      <c r="D14" s="48"/>
      <c r="E14" s="48"/>
      <c r="F14" s="19"/>
      <c r="G14" s="6"/>
      <c r="H14" s="6"/>
      <c r="I14" s="6"/>
      <c r="J14" s="20"/>
      <c r="K14" s="6"/>
      <c r="L14" s="21"/>
      <c r="M14" s="191"/>
      <c r="N14" s="49"/>
      <c r="O14" s="50"/>
      <c r="P14" s="51"/>
      <c r="Q14" s="6"/>
      <c r="R14" s="6"/>
      <c r="S14" s="6"/>
      <c r="T14" s="52"/>
    </row>
    <row r="15" spans="2:20" s="178" customFormat="1" outlineLevel="1" x14ac:dyDescent="0.2">
      <c r="B15" s="210" t="s">
        <v>46</v>
      </c>
      <c r="C15" s="211" t="s">
        <v>69</v>
      </c>
      <c r="D15" s="274"/>
      <c r="E15" s="281"/>
      <c r="F15" s="275"/>
      <c r="G15" s="276"/>
      <c r="H15" s="276"/>
      <c r="I15" s="276"/>
      <c r="J15" s="277"/>
      <c r="K15" s="278"/>
      <c r="L15" s="279"/>
      <c r="M15" s="284"/>
      <c r="N15" s="280"/>
      <c r="O15" s="281"/>
      <c r="P15" s="282"/>
      <c r="Q15" s="276"/>
      <c r="R15" s="276"/>
      <c r="S15" s="276"/>
      <c r="T15" s="283"/>
    </row>
    <row r="16" spans="2:20" s="178" customFormat="1" outlineLevel="1" x14ac:dyDescent="0.2">
      <c r="B16" s="212" t="s">
        <v>47</v>
      </c>
      <c r="C16" s="213" t="s">
        <v>48</v>
      </c>
      <c r="D16" s="559"/>
      <c r="E16" s="560" t="str">
        <f t="shared" ref="E16" si="3">IFERROR(AVERAGE($F$11:$J$11),"")</f>
        <v/>
      </c>
      <c r="F16" s="275"/>
      <c r="G16" s="276"/>
      <c r="H16" s="276"/>
      <c r="I16" s="276"/>
      <c r="J16" s="277"/>
      <c r="K16" s="381" t="str">
        <f t="shared" ref="K16:L16" si="4">IFERROR(AVERAGE($F$11:$J$11),"")</f>
        <v/>
      </c>
      <c r="L16" s="382" t="str">
        <f t="shared" si="4"/>
        <v/>
      </c>
      <c r="M16" s="284"/>
      <c r="N16" s="381" t="str">
        <f t="shared" ref="N16:T16" si="5">IFERROR(AVERAGE($F$11:$J$11),"")</f>
        <v/>
      </c>
      <c r="O16" s="383" t="str">
        <f t="shared" si="5"/>
        <v/>
      </c>
      <c r="P16" s="384" t="str">
        <f t="shared" si="5"/>
        <v/>
      </c>
      <c r="Q16" s="383" t="str">
        <f t="shared" si="5"/>
        <v/>
      </c>
      <c r="R16" s="383" t="str">
        <f t="shared" si="5"/>
        <v/>
      </c>
      <c r="S16" s="383" t="str">
        <f t="shared" si="5"/>
        <v/>
      </c>
      <c r="T16" s="380" t="str">
        <f t="shared" si="5"/>
        <v/>
      </c>
    </row>
    <row r="17" spans="2:20" x14ac:dyDescent="0.2">
      <c r="B17" s="46"/>
      <c r="C17" s="47"/>
      <c r="D17" s="48"/>
      <c r="E17" s="48"/>
      <c r="F17" s="19"/>
      <c r="G17" s="6"/>
      <c r="H17" s="6"/>
      <c r="I17" s="6"/>
      <c r="J17" s="20"/>
      <c r="K17" s="6"/>
      <c r="L17" s="21"/>
      <c r="M17" s="284"/>
      <c r="N17" s="53"/>
      <c r="O17" s="6"/>
      <c r="P17" s="54"/>
      <c r="Q17" s="6"/>
      <c r="R17" s="6"/>
      <c r="S17" s="6"/>
      <c r="T17" s="55"/>
    </row>
    <row r="18" spans="2:20" ht="13.5" thickBot="1" x14ac:dyDescent="0.25">
      <c r="B18" s="1" t="s">
        <v>52</v>
      </c>
      <c r="C18" s="3"/>
      <c r="D18" s="2"/>
      <c r="E18" s="2"/>
      <c r="F18" s="13"/>
      <c r="G18" s="3"/>
      <c r="H18" s="3"/>
      <c r="I18" s="3"/>
      <c r="J18" s="14"/>
      <c r="K18" s="3"/>
      <c r="L18" s="15"/>
      <c r="M18" s="284"/>
      <c r="N18" s="16"/>
      <c r="O18" s="3"/>
      <c r="P18" s="17"/>
      <c r="Q18" s="3"/>
      <c r="R18" s="3"/>
      <c r="S18" s="3"/>
      <c r="T18" s="18"/>
    </row>
    <row r="19" spans="2:20" x14ac:dyDescent="0.2">
      <c r="B19" s="5"/>
      <c r="C19" s="6"/>
      <c r="D19" s="9"/>
      <c r="E19" s="9"/>
      <c r="F19" s="19"/>
      <c r="G19" s="6"/>
      <c r="H19" s="6"/>
      <c r="I19" s="6"/>
      <c r="J19" s="20"/>
      <c r="K19" s="6"/>
      <c r="L19" s="21"/>
      <c r="M19" s="284"/>
      <c r="N19" s="6"/>
      <c r="O19" s="6"/>
      <c r="P19" s="54"/>
      <c r="Q19" s="6"/>
      <c r="R19" s="6"/>
      <c r="S19" s="6"/>
      <c r="T19" s="55"/>
    </row>
    <row r="20" spans="2:20" x14ac:dyDescent="0.2">
      <c r="B20" s="56" t="s">
        <v>53</v>
      </c>
      <c r="C20" s="57" t="s">
        <v>16</v>
      </c>
      <c r="D20" s="319"/>
      <c r="E20" s="378"/>
      <c r="F20" s="374"/>
      <c r="G20" s="375"/>
      <c r="H20" s="375"/>
      <c r="I20" s="376"/>
      <c r="J20" s="378"/>
      <c r="K20" s="374"/>
      <c r="L20" s="352"/>
      <c r="M20" s="284"/>
      <c r="N20" s="374"/>
      <c r="O20" s="379"/>
      <c r="P20" s="374"/>
      <c r="Q20" s="375"/>
      <c r="R20" s="375"/>
      <c r="S20" s="376"/>
      <c r="T20" s="379"/>
    </row>
    <row r="21" spans="2:20" x14ac:dyDescent="0.2">
      <c r="B21" s="58" t="s">
        <v>6</v>
      </c>
      <c r="C21" s="59" t="s">
        <v>17</v>
      </c>
      <c r="D21" s="320"/>
      <c r="E21" s="369"/>
      <c r="F21" s="350"/>
      <c r="G21" s="362"/>
      <c r="H21" s="362"/>
      <c r="I21" s="372"/>
      <c r="J21" s="369"/>
      <c r="K21" s="350"/>
      <c r="L21" s="353"/>
      <c r="M21" s="284"/>
      <c r="N21" s="350"/>
      <c r="O21" s="371"/>
      <c r="P21" s="350"/>
      <c r="Q21" s="362"/>
      <c r="R21" s="362"/>
      <c r="S21" s="372"/>
      <c r="T21" s="371"/>
    </row>
    <row r="22" spans="2:20" x14ac:dyDescent="0.2">
      <c r="B22" s="168" t="s">
        <v>61</v>
      </c>
      <c r="C22" s="169" t="s">
        <v>18</v>
      </c>
      <c r="D22" s="321"/>
      <c r="E22" s="369"/>
      <c r="F22" s="350"/>
      <c r="G22" s="362"/>
      <c r="H22" s="362"/>
      <c r="I22" s="372"/>
      <c r="J22" s="369"/>
      <c r="K22" s="350"/>
      <c r="L22" s="353"/>
      <c r="M22" s="284"/>
      <c r="N22" s="350"/>
      <c r="O22" s="371"/>
      <c r="P22" s="350"/>
      <c r="Q22" s="362"/>
      <c r="R22" s="362"/>
      <c r="S22" s="372"/>
      <c r="T22" s="371"/>
    </row>
    <row r="23" spans="2:20" x14ac:dyDescent="0.2">
      <c r="B23" s="168" t="s">
        <v>63</v>
      </c>
      <c r="C23" s="169" t="s">
        <v>58</v>
      </c>
      <c r="D23" s="321"/>
      <c r="E23" s="369"/>
      <c r="F23" s="350"/>
      <c r="G23" s="362"/>
      <c r="H23" s="362"/>
      <c r="I23" s="372"/>
      <c r="J23" s="369"/>
      <c r="K23" s="350"/>
      <c r="L23" s="353"/>
      <c r="M23" s="284"/>
      <c r="N23" s="350"/>
      <c r="O23" s="371"/>
      <c r="P23" s="350"/>
      <c r="Q23" s="362"/>
      <c r="R23" s="362"/>
      <c r="S23" s="372"/>
      <c r="T23" s="371"/>
    </row>
    <row r="24" spans="2:20" x14ac:dyDescent="0.2">
      <c r="B24" s="168" t="s">
        <v>64</v>
      </c>
      <c r="C24" s="169" t="s">
        <v>59</v>
      </c>
      <c r="D24" s="321"/>
      <c r="E24" s="369"/>
      <c r="F24" s="350"/>
      <c r="G24" s="362"/>
      <c r="H24" s="362"/>
      <c r="I24" s="372"/>
      <c r="J24" s="369"/>
      <c r="K24" s="350"/>
      <c r="L24" s="353"/>
      <c r="M24" s="284"/>
      <c r="N24" s="350"/>
      <c r="O24" s="371"/>
      <c r="P24" s="350"/>
      <c r="Q24" s="362"/>
      <c r="R24" s="362"/>
      <c r="S24" s="372"/>
      <c r="T24" s="371"/>
    </row>
    <row r="25" spans="2:20" x14ac:dyDescent="0.2">
      <c r="B25" s="168" t="s">
        <v>65</v>
      </c>
      <c r="C25" s="169" t="s">
        <v>60</v>
      </c>
      <c r="D25" s="321"/>
      <c r="E25" s="369"/>
      <c r="F25" s="350"/>
      <c r="G25" s="362"/>
      <c r="H25" s="362"/>
      <c r="I25" s="372"/>
      <c r="J25" s="369"/>
      <c r="K25" s="350"/>
      <c r="L25" s="353"/>
      <c r="M25" s="284"/>
      <c r="N25" s="350"/>
      <c r="O25" s="371"/>
      <c r="P25" s="350"/>
      <c r="Q25" s="362"/>
      <c r="R25" s="362"/>
      <c r="S25" s="372"/>
      <c r="T25" s="371"/>
    </row>
    <row r="26" spans="2:20" ht="13.5" thickBot="1" x14ac:dyDescent="0.25">
      <c r="B26" s="58" t="s">
        <v>62</v>
      </c>
      <c r="C26" s="69" t="s">
        <v>72</v>
      </c>
      <c r="D26" s="320"/>
      <c r="E26" s="369"/>
      <c r="F26" s="350"/>
      <c r="G26" s="366"/>
      <c r="H26" s="366"/>
      <c r="I26" s="367"/>
      <c r="J26" s="369"/>
      <c r="K26" s="350"/>
      <c r="L26" s="370"/>
      <c r="M26" s="284"/>
      <c r="N26" s="350"/>
      <c r="O26" s="365"/>
      <c r="P26" s="350"/>
      <c r="Q26" s="366"/>
      <c r="R26" s="366"/>
      <c r="S26" s="367"/>
      <c r="T26" s="365"/>
    </row>
    <row r="27" spans="2:20" s="225" customFormat="1" x14ac:dyDescent="0.2">
      <c r="B27" s="79" t="s">
        <v>8</v>
      </c>
      <c r="C27" s="80" t="s">
        <v>73</v>
      </c>
      <c r="D27" s="322">
        <f>+D20+D21-D26</f>
        <v>0</v>
      </c>
      <c r="E27" s="285">
        <f>+D27*(1+E15)</f>
        <v>0</v>
      </c>
      <c r="F27" s="286">
        <f t="shared" ref="F27:L27" si="6">+E27*(1+F15)</f>
        <v>0</v>
      </c>
      <c r="G27" s="287">
        <f t="shared" si="6"/>
        <v>0</v>
      </c>
      <c r="H27" s="287">
        <f t="shared" si="6"/>
        <v>0</v>
      </c>
      <c r="I27" s="287">
        <f t="shared" si="6"/>
        <v>0</v>
      </c>
      <c r="J27" s="288">
        <f t="shared" si="6"/>
        <v>0</v>
      </c>
      <c r="K27" s="289">
        <f t="shared" si="6"/>
        <v>0</v>
      </c>
      <c r="L27" s="290">
        <f t="shared" si="6"/>
        <v>0</v>
      </c>
      <c r="M27" s="291"/>
      <c r="N27" s="287">
        <f>+M27*(1+N15)</f>
        <v>0</v>
      </c>
      <c r="O27" s="292">
        <f>+N27*(1+O15)</f>
        <v>0</v>
      </c>
      <c r="P27" s="293">
        <f t="shared" ref="P27:T27" si="7">+O27*(1+P15)</f>
        <v>0</v>
      </c>
      <c r="Q27" s="287">
        <f t="shared" si="7"/>
        <v>0</v>
      </c>
      <c r="R27" s="287">
        <f t="shared" si="7"/>
        <v>0</v>
      </c>
      <c r="S27" s="287">
        <f t="shared" si="7"/>
        <v>0</v>
      </c>
      <c r="T27" s="294">
        <f t="shared" si="7"/>
        <v>0</v>
      </c>
    </row>
    <row r="28" spans="2:20" ht="21" customHeight="1" x14ac:dyDescent="0.2">
      <c r="B28" s="9"/>
      <c r="C28" s="6"/>
      <c r="D28" s="323"/>
      <c r="E28" s="6"/>
      <c r="F28" s="19"/>
      <c r="G28" s="6"/>
      <c r="H28" s="6"/>
      <c r="I28" s="6"/>
      <c r="J28" s="20"/>
      <c r="K28" s="6"/>
      <c r="L28" s="295"/>
      <c r="M28" s="284"/>
      <c r="N28" s="6"/>
      <c r="O28" s="165"/>
      <c r="P28" s="54"/>
      <c r="Q28" s="6"/>
      <c r="R28" s="6"/>
      <c r="S28" s="6"/>
      <c r="T28" s="55"/>
    </row>
    <row r="29" spans="2:20" x14ac:dyDescent="0.2">
      <c r="B29" s="56" t="s">
        <v>56</v>
      </c>
      <c r="C29" s="162" t="s">
        <v>19</v>
      </c>
      <c r="D29" s="324"/>
      <c r="E29" s="377"/>
      <c r="F29" s="374"/>
      <c r="G29" s="375"/>
      <c r="H29" s="375"/>
      <c r="I29" s="376"/>
      <c r="J29" s="378"/>
      <c r="K29" s="374"/>
      <c r="L29" s="352"/>
      <c r="M29" s="164"/>
      <c r="N29" s="373"/>
      <c r="O29" s="371"/>
      <c r="P29" s="374"/>
      <c r="Q29" s="375"/>
      <c r="R29" s="375"/>
      <c r="S29" s="376"/>
      <c r="T29" s="379"/>
    </row>
    <row r="30" spans="2:20" x14ac:dyDescent="0.2">
      <c r="B30" s="68" t="s">
        <v>30</v>
      </c>
      <c r="C30" s="69" t="s">
        <v>99</v>
      </c>
      <c r="D30" s="324"/>
      <c r="E30" s="357"/>
      <c r="F30" s="350"/>
      <c r="G30" s="362"/>
      <c r="H30" s="362"/>
      <c r="I30" s="372"/>
      <c r="J30" s="369"/>
      <c r="K30" s="350"/>
      <c r="L30" s="353"/>
      <c r="M30" s="164"/>
      <c r="N30" s="350"/>
      <c r="O30" s="371"/>
      <c r="P30" s="350"/>
      <c r="Q30" s="362"/>
      <c r="R30" s="362"/>
      <c r="S30" s="372"/>
      <c r="T30" s="371"/>
    </row>
    <row r="31" spans="2:20" ht="13.5" thickBot="1" x14ac:dyDescent="0.25">
      <c r="B31" s="68" t="s">
        <v>55</v>
      </c>
      <c r="C31" s="69" t="s">
        <v>101</v>
      </c>
      <c r="D31" s="325"/>
      <c r="E31" s="368"/>
      <c r="F31" s="350"/>
      <c r="G31" s="366"/>
      <c r="H31" s="366"/>
      <c r="I31" s="367"/>
      <c r="J31" s="369"/>
      <c r="K31" s="350"/>
      <c r="L31" s="370"/>
      <c r="M31" s="164"/>
      <c r="N31" s="350"/>
      <c r="O31" s="365"/>
      <c r="P31" s="350"/>
      <c r="Q31" s="366"/>
      <c r="R31" s="366"/>
      <c r="S31" s="367"/>
      <c r="T31" s="365"/>
    </row>
    <row r="32" spans="2:20" s="225" customFormat="1" x14ac:dyDescent="0.2">
      <c r="B32" s="79" t="s">
        <v>9</v>
      </c>
      <c r="C32" s="80" t="s">
        <v>100</v>
      </c>
      <c r="D32" s="308">
        <f>+D27+D30+D31</f>
        <v>0</v>
      </c>
      <c r="E32" s="309">
        <f>+D32*(1+E15)</f>
        <v>0</v>
      </c>
      <c r="F32" s="310">
        <f t="shared" ref="F32:K32" si="8">+E32*(1+F15)</f>
        <v>0</v>
      </c>
      <c r="G32" s="311">
        <f t="shared" si="8"/>
        <v>0</v>
      </c>
      <c r="H32" s="311">
        <f t="shared" si="8"/>
        <v>0</v>
      </c>
      <c r="I32" s="311">
        <f t="shared" si="8"/>
        <v>0</v>
      </c>
      <c r="J32" s="312">
        <f t="shared" si="8"/>
        <v>0</v>
      </c>
      <c r="K32" s="313">
        <f t="shared" si="8"/>
        <v>0</v>
      </c>
      <c r="L32" s="314">
        <f>+K32*(1+L15)</f>
        <v>0</v>
      </c>
      <c r="M32" s="315"/>
      <c r="N32" s="311">
        <f t="shared" ref="N32:T32" si="9">+M32*(1+N15)</f>
        <v>0</v>
      </c>
      <c r="O32" s="316">
        <f t="shared" si="9"/>
        <v>0</v>
      </c>
      <c r="P32" s="317">
        <f t="shared" si="9"/>
        <v>0</v>
      </c>
      <c r="Q32" s="311">
        <f t="shared" si="9"/>
        <v>0</v>
      </c>
      <c r="R32" s="311">
        <f t="shared" si="9"/>
        <v>0</v>
      </c>
      <c r="S32" s="311">
        <f t="shared" si="9"/>
        <v>0</v>
      </c>
      <c r="T32" s="318">
        <f t="shared" si="9"/>
        <v>0</v>
      </c>
    </row>
    <row r="33" spans="2:20" ht="21" customHeight="1" thickBot="1" x14ac:dyDescent="0.25">
      <c r="B33" s="9"/>
      <c r="C33" s="6"/>
      <c r="D33" s="6"/>
      <c r="E33" s="6"/>
      <c r="F33" s="19"/>
      <c r="G33" s="6"/>
      <c r="H33" s="6"/>
      <c r="I33" s="6"/>
      <c r="J33" s="20"/>
      <c r="K33" s="6"/>
      <c r="L33" s="295"/>
      <c r="M33" s="284"/>
      <c r="N33" s="6"/>
      <c r="O33" s="165"/>
      <c r="P33" s="54"/>
      <c r="Q33" s="6"/>
      <c r="R33" s="6"/>
      <c r="S33" s="6"/>
      <c r="T33" s="55"/>
    </row>
    <row r="34" spans="2:20" s="225" customFormat="1" ht="13.5" thickBot="1" x14ac:dyDescent="0.25">
      <c r="B34" s="166" t="s">
        <v>4</v>
      </c>
      <c r="C34" s="167" t="s">
        <v>102</v>
      </c>
      <c r="D34" s="296">
        <f>IFERROR(+D32/D11,0)</f>
        <v>0</v>
      </c>
      <c r="E34" s="297">
        <f>+D34*(1+E15)</f>
        <v>0</v>
      </c>
      <c r="F34" s="298">
        <f>+E34*(1+F15+F16)</f>
        <v>0</v>
      </c>
      <c r="G34" s="299">
        <f t="shared" ref="G34:J34" si="10">+F34*(1+G15+G16)</f>
        <v>0</v>
      </c>
      <c r="H34" s="299">
        <f t="shared" si="10"/>
        <v>0</v>
      </c>
      <c r="I34" s="299">
        <f t="shared" si="10"/>
        <v>0</v>
      </c>
      <c r="J34" s="300">
        <f t="shared" si="10"/>
        <v>0</v>
      </c>
      <c r="K34" s="301">
        <f>+J34*(1+K15)</f>
        <v>0</v>
      </c>
      <c r="L34" s="302">
        <f>+K34*(1+L15)</f>
        <v>0</v>
      </c>
      <c r="M34" s="284"/>
      <c r="N34" s="304">
        <f>+M34*(1+N15)</f>
        <v>0</v>
      </c>
      <c r="O34" s="305">
        <f>+N34*(1+O15)</f>
        <v>0</v>
      </c>
      <c r="P34" s="306">
        <f t="shared" ref="P34:T34" si="11">+O34*(1+P15)</f>
        <v>0</v>
      </c>
      <c r="Q34" s="299">
        <f t="shared" si="11"/>
        <v>0</v>
      </c>
      <c r="R34" s="299">
        <f t="shared" si="11"/>
        <v>0</v>
      </c>
      <c r="S34" s="299">
        <f t="shared" si="11"/>
        <v>0</v>
      </c>
      <c r="T34" s="307">
        <f t="shared" si="11"/>
        <v>0</v>
      </c>
    </row>
    <row r="35" spans="2:20" ht="21" customHeight="1" x14ac:dyDescent="0.2">
      <c r="B35" s="9"/>
      <c r="C35" s="6"/>
      <c r="D35" s="6"/>
      <c r="E35" s="6"/>
      <c r="F35" s="19"/>
      <c r="G35" s="6"/>
      <c r="H35" s="6"/>
      <c r="I35" s="6"/>
      <c r="J35" s="20"/>
      <c r="K35" s="6"/>
      <c r="L35" s="163"/>
      <c r="M35" s="284"/>
      <c r="N35" s="43"/>
      <c r="O35" s="165"/>
      <c r="P35" s="54"/>
      <c r="Q35" s="6"/>
      <c r="R35" s="6"/>
      <c r="S35" s="6"/>
      <c r="T35" s="55"/>
    </row>
    <row r="36" spans="2:20" x14ac:dyDescent="0.2">
      <c r="B36" s="56" t="s">
        <v>7</v>
      </c>
      <c r="C36" s="57" t="s">
        <v>5</v>
      </c>
      <c r="D36" s="405"/>
      <c r="E36" s="326"/>
      <c r="F36" s="327"/>
      <c r="G36" s="320"/>
      <c r="H36" s="320"/>
      <c r="I36" s="320"/>
      <c r="J36" s="328"/>
      <c r="K36" s="387"/>
      <c r="L36" s="388"/>
      <c r="M36" s="284"/>
      <c r="N36" s="389"/>
      <c r="O36" s="390"/>
      <c r="P36" s="391"/>
      <c r="Q36" s="392"/>
      <c r="R36" s="392"/>
      <c r="S36" s="392"/>
      <c r="T36" s="393"/>
    </row>
    <row r="37" spans="2:20" ht="13.5" thickBot="1" x14ac:dyDescent="0.25">
      <c r="B37" s="68" t="s">
        <v>10</v>
      </c>
      <c r="C37" s="59" t="s">
        <v>71</v>
      </c>
      <c r="D37" s="408"/>
      <c r="E37" s="329"/>
      <c r="F37" s="330"/>
      <c r="G37" s="331"/>
      <c r="H37" s="331"/>
      <c r="I37" s="331"/>
      <c r="J37" s="332"/>
      <c r="K37" s="398"/>
      <c r="L37" s="399"/>
      <c r="M37" s="284"/>
      <c r="N37" s="400"/>
      <c r="O37" s="401"/>
      <c r="P37" s="402"/>
      <c r="Q37" s="403"/>
      <c r="R37" s="403"/>
      <c r="S37" s="403"/>
      <c r="T37" s="404"/>
    </row>
    <row r="38" spans="2:20" s="225" customFormat="1" ht="13.5" thickBot="1" x14ac:dyDescent="0.25">
      <c r="B38" s="79" t="s">
        <v>57</v>
      </c>
      <c r="C38" s="80" t="s">
        <v>74</v>
      </c>
      <c r="D38" s="406"/>
      <c r="E38" s="309">
        <f>+E36+E37</f>
        <v>0</v>
      </c>
      <c r="F38" s="333">
        <f t="shared" ref="F38:J38" si="12">+F36+F37</f>
        <v>0</v>
      </c>
      <c r="G38" s="334">
        <f t="shared" si="12"/>
        <v>0</v>
      </c>
      <c r="H38" s="334">
        <f t="shared" si="12"/>
        <v>0</v>
      </c>
      <c r="I38" s="334">
        <f t="shared" si="12"/>
        <v>0</v>
      </c>
      <c r="J38" s="335">
        <f t="shared" si="12"/>
        <v>0</v>
      </c>
      <c r="K38" s="394"/>
      <c r="L38" s="395"/>
      <c r="M38" s="284"/>
      <c r="N38" s="395"/>
      <c r="O38" s="396"/>
      <c r="P38" s="394"/>
      <c r="Q38" s="395"/>
      <c r="R38" s="395"/>
      <c r="S38" s="395"/>
      <c r="T38" s="397"/>
    </row>
    <row r="39" spans="2:20" s="225" customFormat="1" x14ac:dyDescent="0.2">
      <c r="B39" s="79" t="s">
        <v>82</v>
      </c>
      <c r="C39" s="80" t="s">
        <v>88</v>
      </c>
      <c r="D39" s="407"/>
      <c r="E39" s="309">
        <f>+D39*(1+E15)+E38</f>
        <v>0</v>
      </c>
      <c r="F39" s="333">
        <f>+E39*(1+F15)+F38</f>
        <v>0</v>
      </c>
      <c r="G39" s="334">
        <f t="shared" ref="G39:J39" si="13">+F39*(1+G15)+G38</f>
        <v>0</v>
      </c>
      <c r="H39" s="334">
        <f t="shared" si="13"/>
        <v>0</v>
      </c>
      <c r="I39" s="334">
        <f t="shared" si="13"/>
        <v>0</v>
      </c>
      <c r="J39" s="335">
        <f t="shared" si="13"/>
        <v>0</v>
      </c>
      <c r="K39" s="394"/>
      <c r="L39" s="395"/>
      <c r="M39" s="284"/>
      <c r="N39" s="395"/>
      <c r="O39" s="396"/>
      <c r="P39" s="394"/>
      <c r="Q39" s="395"/>
      <c r="R39" s="395"/>
      <c r="S39" s="395"/>
      <c r="T39" s="397"/>
    </row>
    <row r="40" spans="2:20" ht="21" customHeight="1" x14ac:dyDescent="0.2">
      <c r="B40" s="9"/>
      <c r="C40" s="6"/>
      <c r="D40" s="6"/>
      <c r="E40" s="6"/>
      <c r="F40" s="19"/>
      <c r="G40" s="6"/>
      <c r="H40" s="6"/>
      <c r="I40" s="6"/>
      <c r="J40" s="20"/>
      <c r="K40" s="6"/>
      <c r="L40" s="163"/>
      <c r="M40" s="284"/>
      <c r="N40" s="43"/>
      <c r="O40" s="165"/>
      <c r="P40" s="54"/>
      <c r="Q40" s="6"/>
      <c r="R40" s="6"/>
      <c r="S40" s="6"/>
      <c r="T40" s="55"/>
    </row>
    <row r="41" spans="2:20" ht="13.5" customHeight="1" x14ac:dyDescent="0.2">
      <c r="B41" s="56" t="s">
        <v>97</v>
      </c>
      <c r="C41" s="57" t="s">
        <v>85</v>
      </c>
      <c r="D41" s="346"/>
      <c r="E41" s="249">
        <f>IFERROR(+E$38/E$13,0)</f>
        <v>0</v>
      </c>
      <c r="F41" s="216">
        <f>+E41*(1+F$15-F$16)</f>
        <v>0</v>
      </c>
      <c r="G41" s="217">
        <f>+F41*(1+G$15-G$16)</f>
        <v>0</v>
      </c>
      <c r="H41" s="217">
        <f>+G41*(1+H$15-H$16)</f>
        <v>0</v>
      </c>
      <c r="I41" s="217">
        <f t="shared" ref="I41" si="14">+H41*(1+I$15-I$16)</f>
        <v>0</v>
      </c>
      <c r="J41" s="218">
        <f t="shared" ref="J41" si="15">+I41*(1+J$15-J$16)</f>
        <v>0</v>
      </c>
      <c r="K41" s="349"/>
      <c r="L41" s="352"/>
      <c r="M41" s="284"/>
      <c r="N41" s="355"/>
      <c r="O41" s="356"/>
      <c r="P41" s="349"/>
      <c r="Q41" s="360"/>
      <c r="R41" s="355"/>
      <c r="S41" s="355"/>
      <c r="T41" s="356"/>
    </row>
    <row r="42" spans="2:20" x14ac:dyDescent="0.2">
      <c r="B42" s="68" t="s">
        <v>90</v>
      </c>
      <c r="C42" s="59" t="s">
        <v>85</v>
      </c>
      <c r="D42" s="347"/>
      <c r="E42" s="340"/>
      <c r="F42" s="216">
        <f>IFERROR(+F$38/F$13,0)</f>
        <v>0</v>
      </c>
      <c r="G42" s="217">
        <f>+F42*(1+G$15-G$16)</f>
        <v>0</v>
      </c>
      <c r="H42" s="217">
        <f>+G42*(1+H$15-H$16)</f>
        <v>0</v>
      </c>
      <c r="I42" s="217">
        <f t="shared" ref="I42:J42" si="16">+H42*(1+I$15-I$16)</f>
        <v>0</v>
      </c>
      <c r="J42" s="218">
        <f t="shared" si="16"/>
        <v>0</v>
      </c>
      <c r="K42" s="350"/>
      <c r="L42" s="353"/>
      <c r="M42" s="164"/>
      <c r="N42" s="347"/>
      <c r="O42" s="357"/>
      <c r="P42" s="350"/>
      <c r="Q42" s="361"/>
      <c r="R42" s="347"/>
      <c r="S42" s="347"/>
      <c r="T42" s="357"/>
    </row>
    <row r="43" spans="2:20" x14ac:dyDescent="0.2">
      <c r="B43" s="68" t="s">
        <v>91</v>
      </c>
      <c r="C43" s="59" t="s">
        <v>84</v>
      </c>
      <c r="D43" s="347"/>
      <c r="E43" s="341"/>
      <c r="F43" s="342"/>
      <c r="G43" s="217">
        <f>IFERROR(+G$38/G$13,0)</f>
        <v>0</v>
      </c>
      <c r="H43" s="217">
        <f>+G43*(1+H$15-H$16)</f>
        <v>0</v>
      </c>
      <c r="I43" s="217">
        <f>+H43*(1+I$15-I$16)</f>
        <v>0</v>
      </c>
      <c r="J43" s="218">
        <f>+I43*(1+J$15-J$16)</f>
        <v>0</v>
      </c>
      <c r="K43" s="350"/>
      <c r="L43" s="353"/>
      <c r="M43" s="164"/>
      <c r="N43" s="347"/>
      <c r="O43" s="357"/>
      <c r="P43" s="350"/>
      <c r="Q43" s="361"/>
      <c r="R43" s="347"/>
      <c r="S43" s="347"/>
      <c r="T43" s="357"/>
    </row>
    <row r="44" spans="2:20" x14ac:dyDescent="0.2">
      <c r="B44" s="68" t="s">
        <v>92</v>
      </c>
      <c r="C44" s="59" t="s">
        <v>83</v>
      </c>
      <c r="D44" s="347"/>
      <c r="E44" s="341"/>
      <c r="F44" s="343"/>
      <c r="G44" s="345"/>
      <c r="H44" s="217">
        <f>IFERROR(+H$38/H$13,0)</f>
        <v>0</v>
      </c>
      <c r="I44" s="217">
        <f t="shared" ref="I44:J44" si="17">+H44*(1+I$15-I$16)</f>
        <v>0</v>
      </c>
      <c r="J44" s="218">
        <f t="shared" si="17"/>
        <v>0</v>
      </c>
      <c r="K44" s="350"/>
      <c r="L44" s="353"/>
      <c r="M44" s="164"/>
      <c r="N44" s="347"/>
      <c r="O44" s="357"/>
      <c r="P44" s="350"/>
      <c r="Q44" s="362"/>
      <c r="R44" s="361"/>
      <c r="S44" s="347"/>
      <c r="T44" s="357"/>
    </row>
    <row r="45" spans="2:20" x14ac:dyDescent="0.2">
      <c r="B45" s="68" t="s">
        <v>93</v>
      </c>
      <c r="C45" s="59" t="s">
        <v>86</v>
      </c>
      <c r="D45" s="347"/>
      <c r="E45" s="341"/>
      <c r="F45" s="343"/>
      <c r="G45" s="344"/>
      <c r="H45" s="345"/>
      <c r="I45" s="217">
        <f>IFERROR(I$38/I$13,0)</f>
        <v>0</v>
      </c>
      <c r="J45" s="218">
        <f>+I45*(1+J$15-J$16)</f>
        <v>0</v>
      </c>
      <c r="K45" s="350"/>
      <c r="L45" s="353"/>
      <c r="M45" s="164"/>
      <c r="N45" s="347"/>
      <c r="O45" s="357"/>
      <c r="P45" s="350"/>
      <c r="Q45" s="362"/>
      <c r="R45" s="361"/>
      <c r="S45" s="347"/>
      <c r="T45" s="357"/>
    </row>
    <row r="46" spans="2:20" ht="14.25" customHeight="1" thickBot="1" x14ac:dyDescent="0.25">
      <c r="B46" s="68" t="s">
        <v>94</v>
      </c>
      <c r="C46" s="59" t="s">
        <v>87</v>
      </c>
      <c r="D46" s="348"/>
      <c r="E46" s="336"/>
      <c r="F46" s="337"/>
      <c r="G46" s="338"/>
      <c r="H46" s="338"/>
      <c r="I46" s="339"/>
      <c r="J46" s="218">
        <f>IFERROR(+J$38/J$13,0)</f>
        <v>0</v>
      </c>
      <c r="K46" s="351"/>
      <c r="L46" s="354"/>
      <c r="M46" s="164"/>
      <c r="N46" s="358"/>
      <c r="O46" s="359"/>
      <c r="P46" s="351"/>
      <c r="Q46" s="363"/>
      <c r="R46" s="363"/>
      <c r="S46" s="364"/>
      <c r="T46" s="359"/>
    </row>
    <row r="47" spans="2:20" x14ac:dyDescent="0.2">
      <c r="B47" s="79" t="s">
        <v>95</v>
      </c>
      <c r="C47" s="80" t="s">
        <v>70</v>
      </c>
      <c r="D47" s="385"/>
      <c r="E47" s="250">
        <f>+E41</f>
        <v>0</v>
      </c>
      <c r="F47" s="219">
        <f>+F42+F41</f>
        <v>0</v>
      </c>
      <c r="G47" s="220">
        <f>+G42+G43+G41</f>
        <v>0</v>
      </c>
      <c r="H47" s="220">
        <f>+H42+H43+H44+H41</f>
        <v>0</v>
      </c>
      <c r="I47" s="220">
        <f>+I42+I43+I44+I45+I41</f>
        <v>0</v>
      </c>
      <c r="J47" s="221">
        <f>+J42+J43+J44+J45+J46+J41</f>
        <v>0</v>
      </c>
      <c r="K47" s="219">
        <f>+K42+K41</f>
        <v>0</v>
      </c>
      <c r="L47" s="220">
        <f>+L42+L43+L41</f>
        <v>0</v>
      </c>
      <c r="M47" s="164"/>
      <c r="N47" s="220">
        <f>+N42+N43+N44+N45+N41</f>
        <v>0</v>
      </c>
      <c r="O47" s="221">
        <f>+O42+O43+O44+O45+O46+O41</f>
        <v>0</v>
      </c>
      <c r="P47" s="219">
        <f>+P42</f>
        <v>0</v>
      </c>
      <c r="Q47" s="220">
        <f>+Q42+Q43</f>
        <v>0</v>
      </c>
      <c r="R47" s="220">
        <f>+R42+R43+R44</f>
        <v>0</v>
      </c>
      <c r="S47" s="220">
        <f>+S42+S43+S44+S45</f>
        <v>0</v>
      </c>
      <c r="T47" s="221">
        <f>+T42+T43+T44+T45+T46</f>
        <v>0</v>
      </c>
    </row>
    <row r="48" spans="2:20" ht="21" customHeight="1" thickBot="1" x14ac:dyDescent="0.25">
      <c r="B48" s="9"/>
      <c r="C48" s="6"/>
      <c r="D48" s="9"/>
      <c r="E48" s="9"/>
      <c r="F48" s="19"/>
      <c r="G48" s="6"/>
      <c r="H48" s="6"/>
      <c r="I48" s="9"/>
      <c r="J48" s="20"/>
      <c r="K48" s="6"/>
      <c r="L48" s="163"/>
      <c r="M48" s="164"/>
      <c r="N48" s="43"/>
      <c r="O48" s="165"/>
      <c r="P48" s="54"/>
      <c r="Q48" s="6"/>
      <c r="R48" s="6"/>
      <c r="S48" s="6"/>
      <c r="T48" s="55"/>
    </row>
    <row r="49" spans="2:20" s="225" customFormat="1" ht="13.5" thickBot="1" x14ac:dyDescent="0.25">
      <c r="B49" s="166" t="s">
        <v>103</v>
      </c>
      <c r="C49" s="167" t="s">
        <v>105</v>
      </c>
      <c r="D49" s="297">
        <f>+D34+D47</f>
        <v>0</v>
      </c>
      <c r="E49" s="297">
        <f>+E34+E47</f>
        <v>0</v>
      </c>
      <c r="F49" s="298">
        <f>+F34+F47</f>
        <v>0</v>
      </c>
      <c r="G49" s="299">
        <f t="shared" ref="G49:L49" si="18">+G34+G47</f>
        <v>0</v>
      </c>
      <c r="H49" s="299">
        <f t="shared" si="18"/>
        <v>0</v>
      </c>
      <c r="I49" s="299">
        <f t="shared" si="18"/>
        <v>0</v>
      </c>
      <c r="J49" s="300">
        <f t="shared" si="18"/>
        <v>0</v>
      </c>
      <c r="K49" s="386">
        <f t="shared" si="18"/>
        <v>0</v>
      </c>
      <c r="L49" s="302">
        <f t="shared" si="18"/>
        <v>0</v>
      </c>
      <c r="M49" s="303"/>
      <c r="N49" s="304">
        <f t="shared" ref="N49:T49" si="19">+N34+N47</f>
        <v>0</v>
      </c>
      <c r="O49" s="305">
        <f t="shared" si="19"/>
        <v>0</v>
      </c>
      <c r="P49" s="306">
        <f t="shared" si="19"/>
        <v>0</v>
      </c>
      <c r="Q49" s="299">
        <f t="shared" si="19"/>
        <v>0</v>
      </c>
      <c r="R49" s="299">
        <f t="shared" si="19"/>
        <v>0</v>
      </c>
      <c r="S49" s="299">
        <f t="shared" si="19"/>
        <v>0</v>
      </c>
      <c r="T49" s="307">
        <f t="shared" si="19"/>
        <v>0</v>
      </c>
    </row>
    <row r="50" spans="2:20" s="225" customFormat="1" ht="13.5" thickBot="1" x14ac:dyDescent="0.25">
      <c r="B50" s="166" t="s">
        <v>104</v>
      </c>
      <c r="C50" s="167" t="s">
        <v>106</v>
      </c>
      <c r="D50" s="460">
        <f>+D49*D11</f>
        <v>0</v>
      </c>
      <c r="E50" s="461">
        <f t="shared" ref="E50:L50" si="20">+E49*E11</f>
        <v>0</v>
      </c>
      <c r="F50" s="462">
        <f>+F49*F11</f>
        <v>0</v>
      </c>
      <c r="G50" s="463">
        <f t="shared" si="20"/>
        <v>0</v>
      </c>
      <c r="H50" s="463">
        <f t="shared" si="20"/>
        <v>0</v>
      </c>
      <c r="I50" s="463">
        <f t="shared" si="20"/>
        <v>0</v>
      </c>
      <c r="J50" s="464">
        <f t="shared" si="20"/>
        <v>0</v>
      </c>
      <c r="K50" s="465">
        <f t="shared" si="20"/>
        <v>0</v>
      </c>
      <c r="L50" s="466">
        <f t="shared" si="20"/>
        <v>0</v>
      </c>
      <c r="M50" s="467"/>
      <c r="N50" s="468">
        <f t="shared" ref="N50:T50" si="21">+N49*N11</f>
        <v>0</v>
      </c>
      <c r="O50" s="469">
        <f t="shared" si="21"/>
        <v>0</v>
      </c>
      <c r="P50" s="470">
        <f t="shared" si="21"/>
        <v>0</v>
      </c>
      <c r="Q50" s="463">
        <f t="shared" si="21"/>
        <v>0</v>
      </c>
      <c r="R50" s="463">
        <f t="shared" si="21"/>
        <v>0</v>
      </c>
      <c r="S50" s="463">
        <f t="shared" si="21"/>
        <v>0</v>
      </c>
      <c r="T50" s="471">
        <f t="shared" si="21"/>
        <v>0</v>
      </c>
    </row>
    <row r="51" spans="2:20" x14ac:dyDescent="0.2">
      <c r="B51" s="82"/>
      <c r="C51" s="81"/>
      <c r="D51" s="48"/>
      <c r="E51" s="48"/>
      <c r="F51" s="224"/>
      <c r="G51" s="223"/>
      <c r="K51" s="224"/>
      <c r="L51" s="21"/>
      <c r="M51" s="164"/>
      <c r="N51" s="53"/>
      <c r="O51" s="6"/>
      <c r="P51" s="54"/>
      <c r="Q51" s="6"/>
      <c r="R51" s="6"/>
      <c r="S51" s="6"/>
      <c r="T51" s="55"/>
    </row>
    <row r="52" spans="2:20" ht="13.5" thickBot="1" x14ac:dyDescent="0.25">
      <c r="B52" s="1" t="s">
        <v>26</v>
      </c>
      <c r="C52" s="3"/>
      <c r="D52" s="2"/>
      <c r="E52" s="2"/>
      <c r="F52" s="13"/>
      <c r="G52" s="3"/>
      <c r="K52" s="222"/>
      <c r="L52" s="15"/>
      <c r="M52" s="164"/>
      <c r="N52" s="53"/>
      <c r="O52" s="3"/>
      <c r="P52" s="17"/>
      <c r="Q52" s="3"/>
      <c r="R52" s="3"/>
      <c r="S52" s="3"/>
      <c r="T52" s="18"/>
    </row>
    <row r="53" spans="2:20" x14ac:dyDescent="0.2">
      <c r="B53" s="83"/>
      <c r="C53" s="84"/>
      <c r="D53" s="83"/>
      <c r="E53" s="83"/>
      <c r="F53" s="85"/>
      <c r="G53" s="84"/>
      <c r="H53" s="84"/>
      <c r="I53" s="84"/>
      <c r="J53" s="86"/>
      <c r="K53" s="84"/>
      <c r="L53" s="87"/>
      <c r="M53" s="164"/>
      <c r="N53" s="88"/>
      <c r="O53" s="89"/>
      <c r="P53" s="90"/>
      <c r="Q53" s="89"/>
      <c r="R53" s="89"/>
      <c r="S53" s="89"/>
      <c r="T53" s="91"/>
    </row>
    <row r="54" spans="2:20" s="225" customFormat="1" x14ac:dyDescent="0.2">
      <c r="B54" s="542" t="s">
        <v>124</v>
      </c>
      <c r="C54" s="543" t="s">
        <v>122</v>
      </c>
      <c r="D54" s="544"/>
      <c r="E54" s="522">
        <f>+D59</f>
        <v>0</v>
      </c>
      <c r="F54" s="545">
        <f>+E59</f>
        <v>0</v>
      </c>
      <c r="G54" s="524">
        <f>+F59</f>
        <v>0</v>
      </c>
      <c r="H54" s="524">
        <f>+G59</f>
        <v>0</v>
      </c>
      <c r="I54" s="524">
        <f t="shared" ref="I54:L54" si="22">+H59</f>
        <v>0</v>
      </c>
      <c r="J54" s="546">
        <f t="shared" si="22"/>
        <v>0</v>
      </c>
      <c r="K54" s="547">
        <f t="shared" si="22"/>
        <v>0</v>
      </c>
      <c r="L54" s="548">
        <f t="shared" si="22"/>
        <v>0</v>
      </c>
      <c r="M54" s="164"/>
      <c r="N54" s="521">
        <f>+L59</f>
        <v>0</v>
      </c>
      <c r="O54" s="522">
        <f>+N59</f>
        <v>0</v>
      </c>
      <c r="P54" s="523">
        <f t="shared" ref="P54:T54" si="23">+O59</f>
        <v>0</v>
      </c>
      <c r="Q54" s="524">
        <f t="shared" si="23"/>
        <v>0</v>
      </c>
      <c r="R54" s="524">
        <f t="shared" si="23"/>
        <v>0</v>
      </c>
      <c r="S54" s="524">
        <f t="shared" si="23"/>
        <v>0</v>
      </c>
      <c r="T54" s="525">
        <f t="shared" si="23"/>
        <v>0</v>
      </c>
    </row>
    <row r="55" spans="2:20" x14ac:dyDescent="0.2">
      <c r="B55" s="102" t="s">
        <v>121</v>
      </c>
      <c r="C55" s="103" t="s">
        <v>22</v>
      </c>
      <c r="D55" s="424"/>
      <c r="E55" s="99"/>
      <c r="F55" s="104"/>
      <c r="G55" s="94"/>
      <c r="H55" s="94"/>
      <c r="I55" s="94"/>
      <c r="J55" s="95"/>
      <c r="K55" s="96"/>
      <c r="L55" s="97"/>
      <c r="M55" s="164"/>
      <c r="N55" s="98"/>
      <c r="O55" s="99"/>
      <c r="P55" s="100"/>
      <c r="Q55" s="94"/>
      <c r="R55" s="94"/>
      <c r="S55" s="94"/>
      <c r="T55" s="101"/>
    </row>
    <row r="56" spans="2:20" x14ac:dyDescent="0.2">
      <c r="B56" s="102" t="s">
        <v>30</v>
      </c>
      <c r="C56" s="103" t="s">
        <v>20</v>
      </c>
      <c r="D56" s="424"/>
      <c r="E56" s="99"/>
      <c r="F56" s="104"/>
      <c r="G56" s="94"/>
      <c r="H56" s="94"/>
      <c r="I56" s="94"/>
      <c r="J56" s="95"/>
      <c r="K56" s="96"/>
      <c r="L56" s="97"/>
      <c r="M56" s="164"/>
      <c r="N56" s="98"/>
      <c r="O56" s="99"/>
      <c r="P56" s="100"/>
      <c r="Q56" s="94"/>
      <c r="R56" s="94"/>
      <c r="S56" s="94"/>
      <c r="T56" s="101"/>
    </row>
    <row r="57" spans="2:20" x14ac:dyDescent="0.2">
      <c r="B57" s="102" t="s">
        <v>128</v>
      </c>
      <c r="C57" s="103" t="s">
        <v>11</v>
      </c>
      <c r="D57" s="424"/>
      <c r="E57" s="576"/>
      <c r="F57" s="504"/>
      <c r="G57" s="505"/>
      <c r="H57" s="505"/>
      <c r="I57" s="505"/>
      <c r="J57" s="506"/>
      <c r="K57" s="507"/>
      <c r="L57" s="508"/>
      <c r="M57" s="164"/>
      <c r="N57" s="526"/>
      <c r="O57" s="527"/>
      <c r="P57" s="528"/>
      <c r="Q57" s="505"/>
      <c r="R57" s="505"/>
      <c r="S57" s="505"/>
      <c r="T57" s="587"/>
    </row>
    <row r="58" spans="2:20" ht="13.5" thickBot="1" x14ac:dyDescent="0.25">
      <c r="B58" s="102" t="s">
        <v>129</v>
      </c>
      <c r="C58" s="103" t="s">
        <v>130</v>
      </c>
      <c r="D58" s="425"/>
      <c r="E58" s="577"/>
      <c r="F58" s="579">
        <f>+F57</f>
        <v>0</v>
      </c>
      <c r="G58" s="580">
        <f>+F58+G57</f>
        <v>0</v>
      </c>
      <c r="H58" s="580">
        <f t="shared" ref="H58:L58" si="24">+G58+H57</f>
        <v>0</v>
      </c>
      <c r="I58" s="580">
        <f t="shared" si="24"/>
        <v>0</v>
      </c>
      <c r="J58" s="581">
        <f t="shared" si="24"/>
        <v>0</v>
      </c>
      <c r="K58" s="582">
        <f t="shared" si="24"/>
        <v>0</v>
      </c>
      <c r="L58" s="583">
        <f t="shared" si="24"/>
        <v>0</v>
      </c>
      <c r="M58" s="164"/>
      <c r="N58" s="584">
        <f>+L58+N57</f>
        <v>0</v>
      </c>
      <c r="O58" s="585">
        <f t="shared" ref="O58:S58" si="25">+N58+O57</f>
        <v>0</v>
      </c>
      <c r="P58" s="586">
        <f t="shared" si="25"/>
        <v>0</v>
      </c>
      <c r="Q58" s="580">
        <f t="shared" si="25"/>
        <v>0</v>
      </c>
      <c r="R58" s="580">
        <f t="shared" si="25"/>
        <v>0</v>
      </c>
      <c r="S58" s="580">
        <f t="shared" si="25"/>
        <v>0</v>
      </c>
      <c r="T58" s="578">
        <f>+S58+T57</f>
        <v>0</v>
      </c>
    </row>
    <row r="59" spans="2:20" s="225" customFormat="1" x14ac:dyDescent="0.2">
      <c r="B59" s="426" t="s">
        <v>21</v>
      </c>
      <c r="C59" s="226" t="s">
        <v>133</v>
      </c>
      <c r="D59" s="427"/>
      <c r="E59" s="428">
        <f>+E54+E55-E56</f>
        <v>0</v>
      </c>
      <c r="F59" s="429">
        <f>+F54+F55-F56</f>
        <v>0</v>
      </c>
      <c r="G59" s="430">
        <f>+G54+G55-G56</f>
        <v>0</v>
      </c>
      <c r="H59" s="430">
        <f t="shared" ref="H59:S59" si="26">+H54+H55-H56</f>
        <v>0</v>
      </c>
      <c r="I59" s="430">
        <f t="shared" si="26"/>
        <v>0</v>
      </c>
      <c r="J59" s="431">
        <f t="shared" si="26"/>
        <v>0</v>
      </c>
      <c r="K59" s="432">
        <f t="shared" si="26"/>
        <v>0</v>
      </c>
      <c r="L59" s="433">
        <f t="shared" si="26"/>
        <v>0</v>
      </c>
      <c r="M59" s="164"/>
      <c r="N59" s="434">
        <f t="shared" si="26"/>
        <v>0</v>
      </c>
      <c r="O59" s="428">
        <f t="shared" si="26"/>
        <v>0</v>
      </c>
      <c r="P59" s="575">
        <f t="shared" si="26"/>
        <v>0</v>
      </c>
      <c r="Q59" s="430">
        <f t="shared" si="26"/>
        <v>0</v>
      </c>
      <c r="R59" s="430">
        <f t="shared" si="26"/>
        <v>0</v>
      </c>
      <c r="S59" s="430">
        <f t="shared" si="26"/>
        <v>0</v>
      </c>
      <c r="T59" s="588">
        <f>+T54+T55-T56-T58</f>
        <v>0</v>
      </c>
    </row>
    <row r="60" spans="2:20" x14ac:dyDescent="0.2">
      <c r="B60" s="106"/>
      <c r="C60" s="106"/>
      <c r="D60" s="108"/>
      <c r="E60" s="108"/>
      <c r="F60" s="107"/>
      <c r="G60" s="108"/>
      <c r="H60" s="108"/>
      <c r="I60" s="108"/>
      <c r="J60" s="108"/>
      <c r="K60" s="109"/>
      <c r="L60" s="21"/>
      <c r="M60" s="164"/>
      <c r="N60" s="53"/>
      <c r="O60" s="108"/>
      <c r="P60" s="109"/>
      <c r="Q60" s="108"/>
      <c r="R60" s="108"/>
      <c r="S60" s="108"/>
      <c r="T60" s="105"/>
    </row>
    <row r="61" spans="2:20" s="225" customFormat="1" x14ac:dyDescent="0.2">
      <c r="B61" s="549" t="s">
        <v>123</v>
      </c>
      <c r="C61" s="550" t="s">
        <v>134</v>
      </c>
      <c r="D61" s="551"/>
      <c r="E61" s="551"/>
      <c r="F61" s="574">
        <f>+F54-F58</f>
        <v>0</v>
      </c>
      <c r="G61" s="552">
        <f>+G54-G58</f>
        <v>0</v>
      </c>
      <c r="H61" s="552">
        <f>+H54-H58</f>
        <v>0</v>
      </c>
      <c r="I61" s="552">
        <f t="shared" ref="I61:L61" si="27">+I54-I58</f>
        <v>0</v>
      </c>
      <c r="J61" s="553">
        <f t="shared" si="27"/>
        <v>0</v>
      </c>
      <c r="K61" s="554">
        <f t="shared" si="27"/>
        <v>0</v>
      </c>
      <c r="L61" s="555">
        <f t="shared" si="27"/>
        <v>0</v>
      </c>
      <c r="M61" s="164"/>
      <c r="N61" s="556">
        <f t="shared" ref="N61:T61" si="28">+N54-N58</f>
        <v>0</v>
      </c>
      <c r="O61" s="557">
        <f t="shared" si="28"/>
        <v>0</v>
      </c>
      <c r="P61" s="558">
        <f t="shared" si="28"/>
        <v>0</v>
      </c>
      <c r="Q61" s="552">
        <f t="shared" si="28"/>
        <v>0</v>
      </c>
      <c r="R61" s="552">
        <f t="shared" si="28"/>
        <v>0</v>
      </c>
      <c r="S61" s="552">
        <f t="shared" si="28"/>
        <v>0</v>
      </c>
      <c r="T61" s="589">
        <f t="shared" si="28"/>
        <v>0</v>
      </c>
    </row>
    <row r="62" spans="2:20" x14ac:dyDescent="0.2">
      <c r="B62" s="106"/>
      <c r="C62" s="106"/>
      <c r="D62" s="108"/>
      <c r="E62" s="108"/>
      <c r="F62" s="107"/>
      <c r="G62" s="108"/>
      <c r="H62" s="108"/>
      <c r="I62" s="108"/>
      <c r="J62" s="108"/>
      <c r="K62" s="109"/>
      <c r="L62" s="21"/>
      <c r="M62" s="164"/>
      <c r="N62" s="53"/>
      <c r="O62" s="108"/>
      <c r="P62" s="109"/>
      <c r="Q62" s="108"/>
      <c r="R62" s="108"/>
      <c r="S62" s="108"/>
      <c r="T62" s="105"/>
    </row>
    <row r="63" spans="2:20" x14ac:dyDescent="0.2">
      <c r="B63" s="92" t="s">
        <v>131</v>
      </c>
      <c r="C63" s="93" t="s">
        <v>111</v>
      </c>
      <c r="D63" s="423"/>
      <c r="E63" s="436"/>
      <c r="F63" s="60">
        <f>+F61*F8</f>
        <v>0</v>
      </c>
      <c r="G63" s="61">
        <f t="shared" ref="G63:L63" si="29">+G61*G8</f>
        <v>0</v>
      </c>
      <c r="H63" s="61">
        <f t="shared" si="29"/>
        <v>0</v>
      </c>
      <c r="I63" s="61">
        <f>+I61*I8</f>
        <v>0</v>
      </c>
      <c r="J63" s="62">
        <f t="shared" si="29"/>
        <v>0</v>
      </c>
      <c r="K63" s="63">
        <f t="shared" si="29"/>
        <v>0</v>
      </c>
      <c r="L63" s="64">
        <f t="shared" si="29"/>
        <v>0</v>
      </c>
      <c r="M63" s="164"/>
      <c r="N63" s="65">
        <f t="shared" ref="N63:T63" si="30">+N61*N8</f>
        <v>0</v>
      </c>
      <c r="O63" s="66">
        <f t="shared" si="30"/>
        <v>0</v>
      </c>
      <c r="P63" s="44">
        <f t="shared" si="30"/>
        <v>0</v>
      </c>
      <c r="Q63" s="61">
        <f t="shared" si="30"/>
        <v>0</v>
      </c>
      <c r="R63" s="61">
        <f t="shared" si="30"/>
        <v>0</v>
      </c>
      <c r="S63" s="61">
        <f t="shared" si="30"/>
        <v>0</v>
      </c>
      <c r="T63" s="67">
        <f t="shared" si="30"/>
        <v>0</v>
      </c>
    </row>
    <row r="64" spans="2:20" ht="13.5" thickBot="1" x14ac:dyDescent="0.25">
      <c r="B64" s="102" t="s">
        <v>132</v>
      </c>
      <c r="C64" s="103" t="s">
        <v>135</v>
      </c>
      <c r="D64" s="424"/>
      <c r="E64" s="437"/>
      <c r="F64" s="70">
        <f>+F58*F9</f>
        <v>0</v>
      </c>
      <c r="G64" s="71">
        <f t="shared" ref="G64:K64" si="31">+G58*G9</f>
        <v>0</v>
      </c>
      <c r="H64" s="71">
        <f t="shared" si="31"/>
        <v>0</v>
      </c>
      <c r="I64" s="71">
        <f>+I58*I9</f>
        <v>0</v>
      </c>
      <c r="J64" s="72">
        <f t="shared" si="31"/>
        <v>0</v>
      </c>
      <c r="K64" s="73">
        <f t="shared" si="31"/>
        <v>0</v>
      </c>
      <c r="L64" s="74">
        <f>+L58*L9</f>
        <v>0</v>
      </c>
      <c r="M64" s="6"/>
      <c r="N64" s="65">
        <f t="shared" ref="N64:T64" si="32">+N58*N9</f>
        <v>0</v>
      </c>
      <c r="O64" s="66">
        <f t="shared" si="32"/>
        <v>0</v>
      </c>
      <c r="P64" s="44">
        <f t="shared" si="32"/>
        <v>0</v>
      </c>
      <c r="Q64" s="61">
        <f t="shared" si="32"/>
        <v>0</v>
      </c>
      <c r="R64" s="61">
        <f t="shared" si="32"/>
        <v>0</v>
      </c>
      <c r="S64" s="61">
        <f t="shared" si="32"/>
        <v>0</v>
      </c>
      <c r="T64" s="67">
        <f t="shared" si="32"/>
        <v>0</v>
      </c>
    </row>
    <row r="65" spans="2:20" s="225" customFormat="1" x14ac:dyDescent="0.2">
      <c r="B65" s="426" t="s">
        <v>126</v>
      </c>
      <c r="C65" s="226" t="s">
        <v>75</v>
      </c>
      <c r="D65" s="438"/>
      <c r="E65" s="439"/>
      <c r="F65" s="440">
        <f>+F56+F63+F64</f>
        <v>0</v>
      </c>
      <c r="G65" s="441">
        <f t="shared" ref="G65:L65" si="33">+G56+G63+G64</f>
        <v>0</v>
      </c>
      <c r="H65" s="441">
        <f t="shared" si="33"/>
        <v>0</v>
      </c>
      <c r="I65" s="441">
        <f t="shared" si="33"/>
        <v>0</v>
      </c>
      <c r="J65" s="442">
        <f t="shared" si="33"/>
        <v>0</v>
      </c>
      <c r="K65" s="443">
        <f t="shared" si="33"/>
        <v>0</v>
      </c>
      <c r="L65" s="444">
        <f t="shared" si="33"/>
        <v>0</v>
      </c>
      <c r="N65" s="445">
        <f t="shared" ref="N65:T65" si="34">+N56+N63+N64</f>
        <v>0</v>
      </c>
      <c r="O65" s="446">
        <f t="shared" si="34"/>
        <v>0</v>
      </c>
      <c r="P65" s="435">
        <f t="shared" si="34"/>
        <v>0</v>
      </c>
      <c r="Q65" s="441">
        <f t="shared" si="34"/>
        <v>0</v>
      </c>
      <c r="R65" s="441">
        <f t="shared" si="34"/>
        <v>0</v>
      </c>
      <c r="S65" s="441">
        <f t="shared" si="34"/>
        <v>0</v>
      </c>
      <c r="T65" s="447">
        <f t="shared" si="34"/>
        <v>0</v>
      </c>
    </row>
    <row r="66" spans="2:20" ht="13.5" thickBot="1" x14ac:dyDescent="0.25">
      <c r="B66" s="106"/>
      <c r="C66" s="106"/>
      <c r="D66" s="108"/>
      <c r="E66" s="108"/>
      <c r="F66" s="109"/>
      <c r="G66" s="108"/>
      <c r="H66" s="108"/>
      <c r="I66" s="108"/>
      <c r="J66" s="108"/>
      <c r="K66" s="109"/>
      <c r="L66" s="21"/>
      <c r="M66" s="6"/>
      <c r="N66" s="53"/>
      <c r="O66" s="108"/>
      <c r="P66" s="109"/>
      <c r="Q66" s="108"/>
      <c r="R66" s="108"/>
      <c r="S66" s="108"/>
      <c r="T66" s="105"/>
    </row>
    <row r="67" spans="2:20" ht="13.5" thickBot="1" x14ac:dyDescent="0.25">
      <c r="B67" s="561" t="s">
        <v>23</v>
      </c>
      <c r="C67" s="562" t="s">
        <v>76</v>
      </c>
      <c r="D67" s="563"/>
      <c r="E67" s="564"/>
      <c r="F67" s="565">
        <f t="shared" ref="F67:L67" si="35">IFERROR(+F65/F11,0)</f>
        <v>0</v>
      </c>
      <c r="G67" s="566">
        <f t="shared" si="35"/>
        <v>0</v>
      </c>
      <c r="H67" s="566">
        <f t="shared" si="35"/>
        <v>0</v>
      </c>
      <c r="I67" s="566">
        <f t="shared" si="35"/>
        <v>0</v>
      </c>
      <c r="J67" s="567">
        <f t="shared" si="35"/>
        <v>0</v>
      </c>
      <c r="K67" s="568">
        <f t="shared" si="35"/>
        <v>0</v>
      </c>
      <c r="L67" s="569">
        <f t="shared" si="35"/>
        <v>0</v>
      </c>
      <c r="M67" s="6"/>
      <c r="N67" s="570">
        <f t="shared" ref="N67:T67" si="36">IFERROR(+N65/N11,0)</f>
        <v>0</v>
      </c>
      <c r="O67" s="571">
        <f t="shared" si="36"/>
        <v>0</v>
      </c>
      <c r="P67" s="572">
        <f t="shared" si="36"/>
        <v>0</v>
      </c>
      <c r="Q67" s="566">
        <f t="shared" si="36"/>
        <v>0</v>
      </c>
      <c r="R67" s="566">
        <f t="shared" si="36"/>
        <v>0</v>
      </c>
      <c r="S67" s="566">
        <f t="shared" si="36"/>
        <v>0</v>
      </c>
      <c r="T67" s="573">
        <f t="shared" si="36"/>
        <v>0</v>
      </c>
    </row>
    <row r="68" spans="2:20" ht="21" customHeight="1" x14ac:dyDescent="0.2">
      <c r="B68" s="9"/>
      <c r="C68" s="6"/>
      <c r="D68" s="6"/>
      <c r="E68" s="6"/>
      <c r="F68" s="19"/>
      <c r="G68" s="6"/>
      <c r="H68" s="6"/>
      <c r="I68" s="6"/>
      <c r="J68" s="20"/>
      <c r="K68" s="6"/>
      <c r="L68" s="21"/>
      <c r="M68" s="8"/>
      <c r="N68" s="53"/>
      <c r="O68" s="55"/>
      <c r="P68" s="54"/>
      <c r="Q68" s="6"/>
      <c r="R68" s="6"/>
      <c r="S68" s="6"/>
      <c r="T68" s="55"/>
    </row>
    <row r="69" spans="2:20" x14ac:dyDescent="0.2">
      <c r="B69" s="92" t="s">
        <v>114</v>
      </c>
      <c r="C69" s="93" t="s">
        <v>117</v>
      </c>
      <c r="D69" s="476"/>
      <c r="E69" s="477"/>
      <c r="F69" s="504"/>
      <c r="G69" s="505"/>
      <c r="H69" s="505"/>
      <c r="I69" s="505"/>
      <c r="J69" s="506"/>
      <c r="K69" s="507"/>
      <c r="L69" s="508"/>
      <c r="M69" s="6"/>
      <c r="N69" s="98"/>
      <c r="O69" s="99"/>
      <c r="P69" s="100"/>
      <c r="Q69" s="94"/>
      <c r="R69" s="94"/>
      <c r="S69" s="94"/>
      <c r="T69" s="101"/>
    </row>
    <row r="70" spans="2:20" ht="13.5" thickBot="1" x14ac:dyDescent="0.25">
      <c r="B70" s="102" t="s">
        <v>116</v>
      </c>
      <c r="C70" s="103" t="s">
        <v>118</v>
      </c>
      <c r="D70" s="424"/>
      <c r="E70" s="437"/>
      <c r="F70" s="504"/>
      <c r="G70" s="505"/>
      <c r="H70" s="505"/>
      <c r="I70" s="505"/>
      <c r="J70" s="506"/>
      <c r="K70" s="507"/>
      <c r="L70" s="508"/>
      <c r="M70" s="6"/>
      <c r="N70" s="526"/>
      <c r="O70" s="527"/>
      <c r="P70" s="528"/>
      <c r="Q70" s="505"/>
      <c r="R70" s="505"/>
      <c r="S70" s="505"/>
      <c r="T70" s="529"/>
    </row>
    <row r="71" spans="2:20" s="225" customFormat="1" x14ac:dyDescent="0.2">
      <c r="B71" s="539" t="s">
        <v>24</v>
      </c>
      <c r="C71" s="540" t="s">
        <v>112</v>
      </c>
      <c r="D71" s="541"/>
      <c r="E71" s="541"/>
      <c r="F71" s="531">
        <f>-F69+F70</f>
        <v>0</v>
      </c>
      <c r="G71" s="532">
        <f t="shared" ref="G71:L71" si="37">-G69+G70</f>
        <v>0</v>
      </c>
      <c r="H71" s="532">
        <f t="shared" si="37"/>
        <v>0</v>
      </c>
      <c r="I71" s="532">
        <f t="shared" si="37"/>
        <v>0</v>
      </c>
      <c r="J71" s="533">
        <f t="shared" si="37"/>
        <v>0</v>
      </c>
      <c r="K71" s="534">
        <f t="shared" si="37"/>
        <v>0</v>
      </c>
      <c r="L71" s="535">
        <f t="shared" si="37"/>
        <v>0</v>
      </c>
      <c r="M71" s="6"/>
      <c r="N71" s="536">
        <f t="shared" ref="N71:T71" si="38">-N69+N70</f>
        <v>0</v>
      </c>
      <c r="O71" s="530">
        <f t="shared" si="38"/>
        <v>0</v>
      </c>
      <c r="P71" s="537">
        <f t="shared" si="38"/>
        <v>0</v>
      </c>
      <c r="Q71" s="532">
        <f t="shared" si="38"/>
        <v>0</v>
      </c>
      <c r="R71" s="532">
        <f t="shared" si="38"/>
        <v>0</v>
      </c>
      <c r="S71" s="532">
        <f t="shared" si="38"/>
        <v>0</v>
      </c>
      <c r="T71" s="538">
        <f t="shared" si="38"/>
        <v>0</v>
      </c>
    </row>
    <row r="72" spans="2:20" x14ac:dyDescent="0.2">
      <c r="B72" s="92" t="s">
        <v>109</v>
      </c>
      <c r="C72" s="93" t="s">
        <v>120</v>
      </c>
      <c r="D72" s="476"/>
      <c r="E72" s="477"/>
      <c r="F72" s="484">
        <f>+F71</f>
        <v>0</v>
      </c>
      <c r="G72" s="480">
        <f>+F72+G71</f>
        <v>0</v>
      </c>
      <c r="H72" s="480">
        <f t="shared" ref="H72:I72" si="39">+G72+H71</f>
        <v>0</v>
      </c>
      <c r="I72" s="480">
        <f t="shared" si="39"/>
        <v>0</v>
      </c>
      <c r="J72" s="481">
        <f>+I72+J71</f>
        <v>0</v>
      </c>
      <c r="K72" s="482">
        <f>+J72+K71</f>
        <v>0</v>
      </c>
      <c r="L72" s="483">
        <f>+K72+L71</f>
        <v>0</v>
      </c>
      <c r="M72" s="6"/>
      <c r="N72" s="65">
        <f>+L72+N71</f>
        <v>0</v>
      </c>
      <c r="O72" s="66">
        <f t="shared" ref="O72:T72" si="40">+N72+O71</f>
        <v>0</v>
      </c>
      <c r="P72" s="44">
        <f t="shared" si="40"/>
        <v>0</v>
      </c>
      <c r="Q72" s="61">
        <f t="shared" si="40"/>
        <v>0</v>
      </c>
      <c r="R72" s="61">
        <f t="shared" si="40"/>
        <v>0</v>
      </c>
      <c r="S72" s="61">
        <f t="shared" si="40"/>
        <v>0</v>
      </c>
      <c r="T72" s="589">
        <f t="shared" si="40"/>
        <v>0</v>
      </c>
    </row>
    <row r="73" spans="2:20" s="225" customFormat="1" x14ac:dyDescent="0.2">
      <c r="B73" s="512" t="s">
        <v>51</v>
      </c>
      <c r="C73" s="513" t="s">
        <v>77</v>
      </c>
      <c r="D73" s="514"/>
      <c r="E73" s="515"/>
      <c r="F73" s="516">
        <f t="shared" ref="F73:L73" si="41">IFERROR(F71/F11,0)</f>
        <v>0</v>
      </c>
      <c r="G73" s="517">
        <f>IFERROR(G71/G11,0)</f>
        <v>0</v>
      </c>
      <c r="H73" s="517">
        <f t="shared" si="41"/>
        <v>0</v>
      </c>
      <c r="I73" s="517">
        <f t="shared" si="41"/>
        <v>0</v>
      </c>
      <c r="J73" s="518">
        <f t="shared" si="41"/>
        <v>0</v>
      </c>
      <c r="K73" s="519">
        <f t="shared" si="41"/>
        <v>0</v>
      </c>
      <c r="L73" s="520">
        <f t="shared" si="41"/>
        <v>0</v>
      </c>
      <c r="M73" s="6"/>
      <c r="N73" s="521">
        <f t="shared" ref="N73:T73" si="42">IFERROR(N71/N11,0)</f>
        <v>0</v>
      </c>
      <c r="O73" s="522">
        <f t="shared" si="42"/>
        <v>0</v>
      </c>
      <c r="P73" s="523">
        <f t="shared" si="42"/>
        <v>0</v>
      </c>
      <c r="Q73" s="524">
        <f t="shared" si="42"/>
        <v>0</v>
      </c>
      <c r="R73" s="524">
        <f t="shared" si="42"/>
        <v>0</v>
      </c>
      <c r="S73" s="524">
        <f t="shared" si="42"/>
        <v>0</v>
      </c>
      <c r="T73" s="525">
        <f t="shared" si="42"/>
        <v>0</v>
      </c>
    </row>
    <row r="74" spans="2:20" x14ac:dyDescent="0.2">
      <c r="B74" s="106"/>
      <c r="C74" s="106"/>
      <c r="D74" s="81"/>
      <c r="E74" s="81"/>
      <c r="F74" s="110"/>
      <c r="G74" s="81"/>
      <c r="H74" s="81"/>
      <c r="I74" s="81"/>
      <c r="J74" s="81"/>
      <c r="K74" s="109"/>
      <c r="L74" s="21"/>
      <c r="M74" s="6"/>
      <c r="N74" s="53"/>
      <c r="O74" s="108"/>
      <c r="P74" s="109"/>
      <c r="Q74" s="108"/>
      <c r="R74" s="108"/>
      <c r="S74" s="108"/>
      <c r="T74" s="105"/>
    </row>
    <row r="75" spans="2:20" x14ac:dyDescent="0.2">
      <c r="B75" s="487" t="s">
        <v>115</v>
      </c>
      <c r="C75" s="488" t="s">
        <v>136</v>
      </c>
      <c r="D75" s="489">
        <f>NPV(F8,F69:T69)</f>
        <v>0</v>
      </c>
      <c r="E75" s="81"/>
      <c r="F75" s="110"/>
      <c r="G75" s="81"/>
      <c r="H75" s="81"/>
      <c r="I75" s="81"/>
      <c r="J75" s="81"/>
      <c r="K75" s="110"/>
      <c r="L75" s="21"/>
      <c r="M75" s="6"/>
      <c r="N75" s="53"/>
      <c r="O75" s="81"/>
      <c r="P75" s="110"/>
      <c r="Q75" s="81"/>
      <c r="R75" s="81"/>
      <c r="S75" s="81"/>
      <c r="T75" s="105"/>
    </row>
    <row r="76" spans="2:20" x14ac:dyDescent="0.2">
      <c r="B76" s="509" t="s">
        <v>119</v>
      </c>
      <c r="C76" s="510" t="s">
        <v>127</v>
      </c>
      <c r="D76" s="511">
        <f>NPV(F9,F70:T70)</f>
        <v>0</v>
      </c>
      <c r="E76" s="81"/>
      <c r="F76" s="110"/>
      <c r="G76" s="81"/>
      <c r="H76" s="81"/>
      <c r="I76" s="81"/>
      <c r="J76" s="81"/>
      <c r="K76" s="110"/>
      <c r="L76" s="21"/>
      <c r="M76" s="6"/>
      <c r="N76" s="53"/>
      <c r="O76" s="81"/>
      <c r="P76" s="110"/>
      <c r="Q76" s="81"/>
      <c r="R76" s="81"/>
      <c r="S76" s="81"/>
      <c r="T76" s="105"/>
    </row>
    <row r="77" spans="2:20" x14ac:dyDescent="0.2">
      <c r="B77" s="486" t="s">
        <v>110</v>
      </c>
      <c r="C77" s="485"/>
      <c r="D77" s="490" t="str">
        <f>+IF(T72=0,"Ok","Verificare")</f>
        <v>Ok</v>
      </c>
      <c r="E77" s="81"/>
      <c r="F77" s="110"/>
      <c r="G77" s="81"/>
      <c r="H77" s="81"/>
      <c r="I77" s="81"/>
      <c r="J77" s="81"/>
      <c r="K77" s="110"/>
      <c r="L77" s="21"/>
      <c r="M77" s="6"/>
      <c r="N77" s="53"/>
      <c r="O77" s="81"/>
      <c r="P77" s="110"/>
      <c r="Q77" s="81"/>
      <c r="R77" s="81"/>
      <c r="S77" s="81"/>
      <c r="T77" s="105"/>
    </row>
    <row r="78" spans="2:20" ht="21" customHeight="1" thickBot="1" x14ac:dyDescent="0.25">
      <c r="B78" s="9"/>
      <c r="C78" s="6"/>
      <c r="D78" s="6"/>
      <c r="E78" s="6"/>
      <c r="F78" s="19"/>
      <c r="G78" s="6"/>
      <c r="H78" s="6"/>
      <c r="I78" s="6"/>
      <c r="J78" s="20"/>
      <c r="K78" s="6"/>
      <c r="L78" s="21"/>
      <c r="M78" s="164"/>
      <c r="N78" s="53"/>
      <c r="O78" s="55"/>
      <c r="P78" s="54"/>
      <c r="Q78" s="6"/>
      <c r="R78" s="6"/>
      <c r="S78" s="6"/>
      <c r="T78" s="55"/>
    </row>
    <row r="79" spans="2:20" s="225" customFormat="1" ht="13.5" thickBot="1" x14ac:dyDescent="0.25">
      <c r="B79" s="111" t="s">
        <v>50</v>
      </c>
      <c r="C79" s="112" t="s">
        <v>78</v>
      </c>
      <c r="D79" s="448"/>
      <c r="E79" s="449"/>
      <c r="F79" s="450">
        <f>+F67+F73</f>
        <v>0</v>
      </c>
      <c r="G79" s="451">
        <f t="shared" ref="G79:L79" si="43">+G67+G73</f>
        <v>0</v>
      </c>
      <c r="H79" s="451">
        <f t="shared" si="43"/>
        <v>0</v>
      </c>
      <c r="I79" s="451">
        <f t="shared" si="43"/>
        <v>0</v>
      </c>
      <c r="J79" s="452">
        <f t="shared" si="43"/>
        <v>0</v>
      </c>
      <c r="K79" s="453">
        <f t="shared" si="43"/>
        <v>0</v>
      </c>
      <c r="L79" s="454">
        <f t="shared" si="43"/>
        <v>0</v>
      </c>
      <c r="M79" s="455"/>
      <c r="N79" s="456">
        <f t="shared" ref="N79:T79" si="44">+N67+N73</f>
        <v>0</v>
      </c>
      <c r="O79" s="457">
        <f t="shared" si="44"/>
        <v>0</v>
      </c>
      <c r="P79" s="458">
        <f t="shared" si="44"/>
        <v>0</v>
      </c>
      <c r="Q79" s="451">
        <f t="shared" si="44"/>
        <v>0</v>
      </c>
      <c r="R79" s="451">
        <f t="shared" si="44"/>
        <v>0</v>
      </c>
      <c r="S79" s="451">
        <f t="shared" si="44"/>
        <v>0</v>
      </c>
      <c r="T79" s="459">
        <f t="shared" si="44"/>
        <v>0</v>
      </c>
    </row>
    <row r="80" spans="2:20" x14ac:dyDescent="0.2">
      <c r="C80" s="81"/>
      <c r="D80" s="6"/>
      <c r="E80" s="6"/>
      <c r="F80" s="19"/>
      <c r="G80" s="6"/>
      <c r="H80" s="6"/>
      <c r="I80" s="6"/>
      <c r="J80" s="20"/>
      <c r="K80" s="6"/>
      <c r="L80" s="21"/>
      <c r="M80" s="6"/>
      <c r="N80" s="53"/>
      <c r="O80" s="6"/>
      <c r="P80" s="54"/>
      <c r="Q80" s="6"/>
      <c r="R80" s="6"/>
      <c r="S80" s="6"/>
      <c r="T80" s="55"/>
    </row>
    <row r="81" spans="2:20" ht="13.5" thickBot="1" x14ac:dyDescent="0.25">
      <c r="B81" s="1" t="s">
        <v>54</v>
      </c>
      <c r="C81" s="3"/>
      <c r="D81" s="3"/>
      <c r="E81" s="3"/>
      <c r="F81" s="13"/>
      <c r="G81" s="3"/>
      <c r="H81" s="3"/>
      <c r="I81" s="3"/>
      <c r="J81" s="14"/>
      <c r="K81" s="3"/>
      <c r="L81" s="15"/>
      <c r="M81" s="6"/>
      <c r="N81" s="16"/>
      <c r="O81" s="3"/>
      <c r="P81" s="17"/>
      <c r="Q81" s="3"/>
      <c r="R81" s="3"/>
      <c r="S81" s="3"/>
      <c r="T81" s="18"/>
    </row>
    <row r="82" spans="2:20" x14ac:dyDescent="0.2">
      <c r="B82" s="151"/>
      <c r="C82" s="6"/>
      <c r="D82" s="6"/>
      <c r="E82" s="6"/>
      <c r="F82" s="19"/>
      <c r="G82" s="6"/>
      <c r="H82" s="6"/>
      <c r="I82" s="6"/>
      <c r="J82" s="20"/>
      <c r="K82" s="6"/>
      <c r="L82" s="21"/>
      <c r="M82" s="6"/>
      <c r="N82" s="53"/>
      <c r="O82" s="6"/>
      <c r="P82" s="54"/>
      <c r="Q82" s="6"/>
      <c r="R82" s="6"/>
      <c r="S82" s="6"/>
      <c r="T82" s="55"/>
    </row>
    <row r="83" spans="2:20" x14ac:dyDescent="0.2">
      <c r="B83" s="152" t="s">
        <v>40</v>
      </c>
      <c r="C83" s="153" t="s">
        <v>34</v>
      </c>
      <c r="D83" s="476"/>
      <c r="E83" s="477"/>
      <c r="F83" s="154"/>
      <c r="G83" s="155"/>
      <c r="H83" s="155"/>
      <c r="I83" s="155"/>
      <c r="J83" s="156"/>
      <c r="K83" s="157"/>
      <c r="L83" s="118"/>
      <c r="M83" s="6"/>
      <c r="N83" s="158"/>
      <c r="O83" s="159"/>
      <c r="P83" s="160"/>
      <c r="Q83" s="155"/>
      <c r="R83" s="155"/>
      <c r="S83" s="155"/>
      <c r="T83" s="161"/>
    </row>
    <row r="84" spans="2:20" x14ac:dyDescent="0.2">
      <c r="B84" s="113" t="s">
        <v>41</v>
      </c>
      <c r="C84" s="4" t="s">
        <v>35</v>
      </c>
      <c r="D84" s="424"/>
      <c r="E84" s="437"/>
      <c r="F84" s="114"/>
      <c r="G84" s="115"/>
      <c r="H84" s="115"/>
      <c r="I84" s="115"/>
      <c r="J84" s="116"/>
      <c r="K84" s="117"/>
      <c r="L84" s="118"/>
      <c r="M84" s="8"/>
      <c r="N84" s="119"/>
      <c r="O84" s="120"/>
      <c r="P84" s="121"/>
      <c r="Q84" s="115"/>
      <c r="R84" s="115"/>
      <c r="S84" s="115"/>
      <c r="T84" s="122"/>
    </row>
    <row r="85" spans="2:20" x14ac:dyDescent="0.2">
      <c r="B85" s="113" t="s">
        <v>42</v>
      </c>
      <c r="C85" s="4" t="s">
        <v>39</v>
      </c>
      <c r="D85" s="424"/>
      <c r="E85" s="437"/>
      <c r="F85" s="114"/>
      <c r="G85" s="115"/>
      <c r="H85" s="115"/>
      <c r="I85" s="115"/>
      <c r="J85" s="116"/>
      <c r="K85" s="117"/>
      <c r="L85" s="118"/>
      <c r="M85" s="8"/>
      <c r="N85" s="119"/>
      <c r="O85" s="120"/>
      <c r="P85" s="121"/>
      <c r="Q85" s="115"/>
      <c r="R85" s="115"/>
      <c r="S85" s="115"/>
      <c r="T85" s="122"/>
    </row>
    <row r="86" spans="2:20" ht="13.5" thickBot="1" x14ac:dyDescent="0.25">
      <c r="B86" s="113" t="s">
        <v>43</v>
      </c>
      <c r="C86" s="4" t="s">
        <v>38</v>
      </c>
      <c r="D86" s="424"/>
      <c r="E86" s="437"/>
      <c r="F86" s="123"/>
      <c r="G86" s="124"/>
      <c r="H86" s="124"/>
      <c r="I86" s="124"/>
      <c r="J86" s="125"/>
      <c r="K86" s="126"/>
      <c r="L86" s="127"/>
      <c r="M86" s="8"/>
      <c r="N86" s="128"/>
      <c r="O86" s="129"/>
      <c r="P86" s="130"/>
      <c r="Q86" s="124"/>
      <c r="R86" s="124"/>
      <c r="S86" s="124"/>
      <c r="T86" s="131"/>
    </row>
    <row r="87" spans="2:20" s="225" customFormat="1" x14ac:dyDescent="0.2">
      <c r="B87" s="132" t="s">
        <v>36</v>
      </c>
      <c r="C87" s="227" t="s">
        <v>37</v>
      </c>
      <c r="D87" s="438"/>
      <c r="E87" s="439"/>
      <c r="F87" s="230">
        <f>SUM(F83:F86)</f>
        <v>0</v>
      </c>
      <c r="G87" s="228">
        <f t="shared" ref="G87:L87" si="45">SUM(G83:G86)</f>
        <v>0</v>
      </c>
      <c r="H87" s="228">
        <f t="shared" si="45"/>
        <v>0</v>
      </c>
      <c r="I87" s="228">
        <f t="shared" si="45"/>
        <v>0</v>
      </c>
      <c r="J87" s="231">
        <f t="shared" si="45"/>
        <v>0</v>
      </c>
      <c r="K87" s="232">
        <f t="shared" si="45"/>
        <v>0</v>
      </c>
      <c r="L87" s="233">
        <f t="shared" si="45"/>
        <v>0</v>
      </c>
      <c r="M87" s="234"/>
      <c r="N87" s="235">
        <f t="shared" ref="N87:T87" si="46">SUM(N83:N86)</f>
        <v>0</v>
      </c>
      <c r="O87" s="229">
        <f t="shared" si="46"/>
        <v>0</v>
      </c>
      <c r="P87" s="236">
        <f t="shared" si="46"/>
        <v>0</v>
      </c>
      <c r="Q87" s="228">
        <f t="shared" si="46"/>
        <v>0</v>
      </c>
      <c r="R87" s="228">
        <f t="shared" si="46"/>
        <v>0</v>
      </c>
      <c r="S87" s="228">
        <f t="shared" si="46"/>
        <v>0</v>
      </c>
      <c r="T87" s="237">
        <f t="shared" si="46"/>
        <v>0</v>
      </c>
    </row>
    <row r="88" spans="2:20" ht="21" customHeight="1" thickBot="1" x14ac:dyDescent="0.25">
      <c r="B88" s="9"/>
      <c r="C88" s="6"/>
      <c r="D88" s="6"/>
      <c r="E88" s="6"/>
      <c r="F88" s="19"/>
      <c r="G88" s="6"/>
      <c r="H88" s="6"/>
      <c r="I88" s="6"/>
      <c r="J88" s="20"/>
      <c r="K88" s="6"/>
      <c r="L88" s="163"/>
      <c r="M88" s="164"/>
      <c r="N88" s="43"/>
      <c r="O88" s="165"/>
      <c r="P88" s="54"/>
      <c r="Q88" s="6"/>
      <c r="R88" s="6"/>
      <c r="S88" s="6"/>
      <c r="T88" s="55"/>
    </row>
    <row r="89" spans="2:20" s="225" customFormat="1" ht="13.5" thickBot="1" x14ac:dyDescent="0.25">
      <c r="B89" s="133" t="s">
        <v>98</v>
      </c>
      <c r="C89" s="134" t="s">
        <v>79</v>
      </c>
      <c r="D89" s="478"/>
      <c r="E89" s="479"/>
      <c r="F89" s="239">
        <f t="shared" ref="F89:L89" si="47">+IFERROR(F87/F11,0)</f>
        <v>0</v>
      </c>
      <c r="G89" s="240">
        <f t="shared" si="47"/>
        <v>0</v>
      </c>
      <c r="H89" s="240">
        <f t="shared" si="47"/>
        <v>0</v>
      </c>
      <c r="I89" s="240">
        <f t="shared" si="47"/>
        <v>0</v>
      </c>
      <c r="J89" s="241">
        <f t="shared" si="47"/>
        <v>0</v>
      </c>
      <c r="K89" s="242">
        <f t="shared" si="47"/>
        <v>0</v>
      </c>
      <c r="L89" s="243">
        <f t="shared" si="47"/>
        <v>0</v>
      </c>
      <c r="M89" s="234"/>
      <c r="N89" s="244">
        <f t="shared" ref="N89:T89" si="48">+IFERROR(N87/N11,0)</f>
        <v>0</v>
      </c>
      <c r="O89" s="238">
        <f t="shared" si="48"/>
        <v>0</v>
      </c>
      <c r="P89" s="245">
        <f t="shared" si="48"/>
        <v>0</v>
      </c>
      <c r="Q89" s="240">
        <f t="shared" si="48"/>
        <v>0</v>
      </c>
      <c r="R89" s="240">
        <f t="shared" si="48"/>
        <v>0</v>
      </c>
      <c r="S89" s="240">
        <f t="shared" si="48"/>
        <v>0</v>
      </c>
      <c r="T89" s="246">
        <f t="shared" si="48"/>
        <v>0</v>
      </c>
    </row>
    <row r="90" spans="2:20" x14ac:dyDescent="0.2">
      <c r="B90" s="82"/>
      <c r="C90" s="81"/>
      <c r="D90" s="6"/>
      <c r="E90" s="6"/>
      <c r="F90" s="19"/>
      <c r="G90" s="6"/>
      <c r="H90" s="6"/>
      <c r="I90" s="6"/>
      <c r="J90" s="20"/>
      <c r="K90" s="6"/>
      <c r="L90" s="21"/>
      <c r="M90" s="8"/>
      <c r="N90" s="53"/>
      <c r="O90" s="6"/>
      <c r="P90" s="54"/>
      <c r="Q90" s="6"/>
      <c r="R90" s="6"/>
      <c r="S90" s="6"/>
      <c r="T90" s="55"/>
    </row>
    <row r="91" spans="2:20" x14ac:dyDescent="0.2">
      <c r="B91" s="82"/>
      <c r="C91" s="81"/>
      <c r="D91" s="6"/>
      <c r="E91" s="6"/>
      <c r="F91" s="19"/>
      <c r="G91" s="6"/>
      <c r="H91" s="6"/>
      <c r="I91" s="6"/>
      <c r="J91" s="20"/>
      <c r="K91" s="6"/>
      <c r="L91" s="21"/>
      <c r="M91" s="8"/>
      <c r="N91" s="53"/>
      <c r="O91" s="6"/>
      <c r="P91" s="54"/>
      <c r="Q91" s="6"/>
      <c r="R91" s="6"/>
      <c r="S91" s="6"/>
      <c r="T91" s="55"/>
    </row>
    <row r="92" spans="2:20" ht="13.5" thickBot="1" x14ac:dyDescent="0.25">
      <c r="B92" s="135" t="s">
        <v>25</v>
      </c>
      <c r="C92" s="81"/>
      <c r="D92" s="81"/>
      <c r="E92" s="81"/>
      <c r="F92" s="136"/>
      <c r="G92" s="137"/>
      <c r="H92" s="137"/>
      <c r="I92" s="137"/>
      <c r="J92" s="138"/>
      <c r="K92" s="137"/>
      <c r="L92" s="139"/>
      <c r="M92" s="8"/>
      <c r="N92" s="140"/>
      <c r="O92" s="141"/>
      <c r="P92" s="142"/>
      <c r="Q92" s="141"/>
      <c r="R92" s="141"/>
      <c r="S92" s="141"/>
      <c r="T92" s="143"/>
    </row>
    <row r="93" spans="2:20" s="225" customFormat="1" x14ac:dyDescent="0.2">
      <c r="B93" s="147" t="s">
        <v>0</v>
      </c>
      <c r="C93" s="491" t="s">
        <v>80</v>
      </c>
      <c r="D93" s="491"/>
      <c r="E93" s="491"/>
      <c r="F93" s="492">
        <f t="shared" ref="F93:L93" si="49">+F49+F79+F89</f>
        <v>0</v>
      </c>
      <c r="G93" s="493">
        <f t="shared" si="49"/>
        <v>0</v>
      </c>
      <c r="H93" s="494">
        <f t="shared" si="49"/>
        <v>0</v>
      </c>
      <c r="I93" s="495">
        <f t="shared" si="49"/>
        <v>0</v>
      </c>
      <c r="J93" s="496">
        <f t="shared" si="49"/>
        <v>0</v>
      </c>
      <c r="K93" s="497">
        <f t="shared" si="49"/>
        <v>0</v>
      </c>
      <c r="L93" s="498">
        <f t="shared" si="49"/>
        <v>0</v>
      </c>
      <c r="M93" s="234"/>
      <c r="N93" s="499">
        <f t="shared" ref="N93:T93" si="50">+N49+N79+N89</f>
        <v>0</v>
      </c>
      <c r="O93" s="500">
        <f t="shared" si="50"/>
        <v>0</v>
      </c>
      <c r="P93" s="501">
        <f t="shared" si="50"/>
        <v>0</v>
      </c>
      <c r="Q93" s="502">
        <f t="shared" si="50"/>
        <v>0</v>
      </c>
      <c r="R93" s="502">
        <f t="shared" si="50"/>
        <v>0</v>
      </c>
      <c r="S93" s="502">
        <f t="shared" si="50"/>
        <v>0</v>
      </c>
      <c r="T93" s="503">
        <f t="shared" si="50"/>
        <v>0</v>
      </c>
    </row>
    <row r="94" spans="2:20" x14ac:dyDescent="0.2">
      <c r="B94" s="148" t="s">
        <v>49</v>
      </c>
      <c r="C94" s="81" t="s">
        <v>89</v>
      </c>
      <c r="D94" s="6"/>
      <c r="E94" s="6"/>
      <c r="F94" s="60">
        <f t="shared" ref="F94:L94" si="51">+F93*F11</f>
        <v>0</v>
      </c>
      <c r="G94" s="61">
        <f t="shared" si="51"/>
        <v>0</v>
      </c>
      <c r="H94" s="66">
        <f t="shared" si="51"/>
        <v>0</v>
      </c>
      <c r="I94" s="247">
        <f t="shared" si="51"/>
        <v>0</v>
      </c>
      <c r="J94" s="62">
        <f t="shared" si="51"/>
        <v>0</v>
      </c>
      <c r="K94" s="63">
        <f t="shared" si="51"/>
        <v>0</v>
      </c>
      <c r="L94" s="64">
        <f t="shared" si="51"/>
        <v>0</v>
      </c>
      <c r="M94" s="8"/>
      <c r="N94" s="65">
        <f t="shared" ref="N94:T94" si="52">+N93*N11</f>
        <v>0</v>
      </c>
      <c r="O94" s="66">
        <f t="shared" si="52"/>
        <v>0</v>
      </c>
      <c r="P94" s="44">
        <f t="shared" si="52"/>
        <v>0</v>
      </c>
      <c r="Q94" s="61">
        <f t="shared" si="52"/>
        <v>0</v>
      </c>
      <c r="R94" s="61">
        <f t="shared" si="52"/>
        <v>0</v>
      </c>
      <c r="S94" s="61">
        <f t="shared" si="52"/>
        <v>0</v>
      </c>
      <c r="T94" s="67">
        <f t="shared" si="52"/>
        <v>0</v>
      </c>
    </row>
    <row r="95" spans="2:20" ht="13.5" thickBot="1" x14ac:dyDescent="0.25">
      <c r="B95" s="149" t="s">
        <v>1</v>
      </c>
      <c r="C95" s="137" t="s">
        <v>81</v>
      </c>
      <c r="D95" s="3"/>
      <c r="E95" s="3"/>
      <c r="F95" s="474">
        <f t="shared" ref="F95:L95" si="53">+F50+F65+F87</f>
        <v>0</v>
      </c>
      <c r="G95" s="71">
        <f t="shared" si="53"/>
        <v>0</v>
      </c>
      <c r="H95" s="76">
        <f t="shared" si="53"/>
        <v>0</v>
      </c>
      <c r="I95" s="248">
        <f t="shared" si="53"/>
        <v>0</v>
      </c>
      <c r="J95" s="72">
        <f t="shared" si="53"/>
        <v>0</v>
      </c>
      <c r="K95" s="73">
        <f t="shared" si="53"/>
        <v>0</v>
      </c>
      <c r="L95" s="74">
        <f t="shared" si="53"/>
        <v>0</v>
      </c>
      <c r="M95" s="6"/>
      <c r="N95" s="75">
        <f t="shared" ref="N95:T95" si="54">+N50+N65+N87</f>
        <v>0</v>
      </c>
      <c r="O95" s="76">
        <f t="shared" si="54"/>
        <v>0</v>
      </c>
      <c r="P95" s="77">
        <f t="shared" si="54"/>
        <v>0</v>
      </c>
      <c r="Q95" s="71">
        <f t="shared" si="54"/>
        <v>0</v>
      </c>
      <c r="R95" s="71">
        <f t="shared" si="54"/>
        <v>0</v>
      </c>
      <c r="S95" s="71">
        <f t="shared" si="54"/>
        <v>0</v>
      </c>
      <c r="T95" s="78">
        <f t="shared" si="54"/>
        <v>0</v>
      </c>
    </row>
    <row r="96" spans="2:20" x14ac:dyDescent="0.2">
      <c r="B96" s="82"/>
      <c r="C96" s="81"/>
      <c r="D96" s="48"/>
      <c r="E96" s="48"/>
      <c r="F96" s="48"/>
      <c r="G96" s="48"/>
      <c r="H96" s="9"/>
      <c r="I96" s="9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2:20" x14ac:dyDescent="0.2">
      <c r="B97" s="145"/>
      <c r="C97" s="81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</row>
    <row r="98" spans="2:20" x14ac:dyDescent="0.2">
      <c r="B98" s="150" t="s">
        <v>2</v>
      </c>
      <c r="C98" s="472" t="s">
        <v>107</v>
      </c>
      <c r="D98" s="475">
        <f>NPV(E8,F94:T94)</f>
        <v>0</v>
      </c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</row>
    <row r="99" spans="2:20" x14ac:dyDescent="0.2">
      <c r="B99" s="144" t="s">
        <v>3</v>
      </c>
      <c r="C99" s="473" t="s">
        <v>108</v>
      </c>
      <c r="D99" s="475">
        <f>NPV(E8,F95:T95)</f>
        <v>0</v>
      </c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</row>
    <row r="100" spans="2:20" x14ac:dyDescent="0.2">
      <c r="B100" s="146"/>
      <c r="K100" s="48"/>
      <c r="L100" s="48"/>
      <c r="M100" s="48"/>
      <c r="N100" s="48"/>
      <c r="O100" s="48"/>
    </row>
    <row r="101" spans="2:20" x14ac:dyDescent="0.2">
      <c r="K101" s="48"/>
      <c r="L101" s="48"/>
      <c r="M101" s="48"/>
      <c r="N101" s="48"/>
      <c r="O101" s="48"/>
    </row>
  </sheetData>
  <mergeCells count="4">
    <mergeCell ref="N2:O2"/>
    <mergeCell ref="F2:J2"/>
    <mergeCell ref="K2:L2"/>
    <mergeCell ref="P2:T2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  <headerFooter>
    <oddHeader>&amp;R&amp;"-,Normale"&amp;14Annesso 1 all'allegato "A" alla delibera n. 140/2024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6D41-3048-4DE4-A955-769EEAE2811D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53045D67C91246A51891D8A9A07D25" ma:contentTypeVersion="20" ma:contentTypeDescription="Creare un nuovo documento." ma:contentTypeScope="" ma:versionID="e8d331be502f351782741be964981251">
  <xsd:schema xmlns:xsd="http://www.w3.org/2001/XMLSchema" xmlns:xs="http://www.w3.org/2001/XMLSchema" xmlns:p="http://schemas.microsoft.com/office/2006/metadata/properties" xmlns:ns2="050d5d1c-1969-41c9-ad68-860fc01d4499" xmlns:ns3="226a9ab6-8062-434f-a23f-f1549c70e7cb" targetNamespace="http://schemas.microsoft.com/office/2006/metadata/properties" ma:root="true" ma:fieldsID="92c2878d325a7819d5cdd8e6337c5d87" ns2:_="" ns3:_="">
    <xsd:import namespace="050d5d1c-1969-41c9-ad68-860fc01d4499"/>
    <xsd:import namespace="226a9ab6-8062-434f-a23f-f1549c70e7cb"/>
    <xsd:element name="properties">
      <xsd:complexType>
        <xsd:sequence>
          <xsd:element name="documentManagement">
            <xsd:complexType>
              <xsd:all>
                <xsd:element ref="ns2:UfficioAppartenenza" minOccurs="0"/>
                <xsd:element ref="ns2:Classificazione" minOccurs="0"/>
                <xsd:element ref="ns2:TipologiaDocumento" minOccurs="0"/>
                <xsd:element ref="ns2:Procedimento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d1c-1969-41c9-ad68-860fc01d4499" elementFormDefault="qualified">
    <xsd:import namespace="http://schemas.microsoft.com/office/2006/documentManagement/types"/>
    <xsd:import namespace="http://schemas.microsoft.com/office/infopath/2007/PartnerControls"/>
    <xsd:element name="UfficioAppartenenza" ma:index="8" nillable="true" ma:displayName="UfficioAppartenenza" ma:default="Non definito" ma:format="Dropdown" ma:internalName="UfficioAppartenenza">
      <xsd:simpleType>
        <xsd:restriction base="dms:Choice">
          <xsd:enumeration value="Non definito"/>
          <xsd:enumeration value="PRESIDENTE"/>
          <xsd:enumeration value="CONSIGLIO"/>
          <xsd:enumeration value="POOL DI SEGRETERIA"/>
          <xsd:enumeration value="SEGRETERIA DEL CONSIGLIO"/>
          <xsd:enumeration value="ASSISTENTI DEL CONSIGLIO"/>
          <xsd:enumeration value="CAPO DI GABINETTO"/>
          <xsd:enumeration value="AFFARI ISTITUZIONALI ED INTERNAZIONALI"/>
          <xsd:enumeration value="COMUNICAZIONE E STAMPA"/>
          <xsd:enumeration value="SEGRETARIO GENERALE"/>
          <xsd:enumeration value="ASSISTENTI SEGRETARIO GENERALE"/>
          <xsd:enumeration value="AFFARI LEGALI E CONTENZIOSO"/>
          <xsd:enumeration value="AFFARI GENERALI, AMMINISTRAZIONE E PERSONALE"/>
          <xsd:enumeration value="ACCESSO ALLE INFRASTRUTTURE"/>
          <xsd:enumeration value="SERVIZI E MERCATI RETAIL"/>
          <xsd:enumeration value="DIRITTI DEGLI UTENTI"/>
          <xsd:enumeration value="VIGILANZA E SANZIONI"/>
          <xsd:enumeration value="ICT"/>
          <xsd:enumeration value="AFFARI ECONOMICI"/>
        </xsd:restriction>
      </xsd:simpleType>
    </xsd:element>
    <xsd:element name="Classificazione" ma:index="9" nillable="true" ma:displayName="Classificazione" ma:default="Uso interno" ma:format="Dropdown" ma:internalName="Classificazione">
      <xsd:simpleType>
        <xsd:restriction base="dms:Choice">
          <xsd:enumeration value="Pubblico"/>
          <xsd:enumeration value="Uso interno"/>
          <xsd:enumeration value="Riservato"/>
          <xsd:enumeration value="Confidenziale"/>
        </xsd:restriction>
      </xsd:simpleType>
    </xsd:element>
    <xsd:element name="TipologiaDocumento" ma:index="10" nillable="true" ma:displayName="TipologiaDocumento" ma:default="Non specificato" ma:format="Dropdown" ma:internalName="TipologiaDocumento">
      <xsd:simpleType>
        <xsd:restriction base="dms:Choice">
          <xsd:enumeration value="Non specificato"/>
          <xsd:enumeration value="Appunto al Consiglio"/>
          <xsd:enumeration value="Atti del Consiglio"/>
          <xsd:enumeration value="ODG del Consiglio"/>
          <xsd:enumeration value="Verbali"/>
          <xsd:enumeration value="Convenzioni"/>
          <xsd:enumeration value="Delibere del Consiglio"/>
          <xsd:enumeration value="Ordini di Servizio"/>
          <xsd:enumeration value="Regolamenti"/>
          <xsd:enumeration value="Determine"/>
          <xsd:enumeration value="Richieste di accesso agli atti"/>
        </xsd:restriction>
      </xsd:simpleType>
    </xsd:element>
    <xsd:element name="Procedimento" ma:index="11" nillable="true" ma:displayName="Procedimento" ma:internalName="Procedimento">
      <xsd:simpleType>
        <xsd:restriction base="dms:Text">
          <xsd:maxLength value="255"/>
        </xsd:restriction>
      </xsd:simpleType>
    </xsd:element>
    <xsd:element name="SharedWithUsers" ma:index="15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5417613-7ffd-4892-8afc-85f694e7c11a}" ma:internalName="TaxCatchAll" ma:showField="CatchAllData" ma:web="050d5d1c-1969-41c9-ad68-860fc01d4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9ab6-8062-434f-a23f-f1549c70e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926a088d-13db-4816-a197-33fd510f5a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0d5d1c-1969-41c9-ad68-860fc01d4499" xsi:nil="true"/>
    <TipologiaDocumento xmlns="050d5d1c-1969-41c9-ad68-860fc01d4499">Atti del Consiglio</TipologiaDocumento>
    <Procedimento xmlns="050d5d1c-1969-41c9-ad68-860fc01d4499" xsi:nil="true"/>
    <Classificazione xmlns="050d5d1c-1969-41c9-ad68-860fc01d4499">Uso interno</Classificazione>
    <UfficioAppartenenza xmlns="050d5d1c-1969-41c9-ad68-860fc01d4499">SEGRETARIO GENERALE</UfficioAppartenenza>
    <lcf76f155ced4ddcb4097134ff3c332f xmlns="226a9ab6-8062-434f-a23f-f1549c70e7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4DE345-99DA-4567-8E33-86081387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d1c-1969-41c9-ad68-860fc01d4499"/>
    <ds:schemaRef ds:uri="226a9ab6-8062-434f-a23f-f1549c70e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E92AC-F657-4C41-A209-75F83D2122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1C66B9-9F8C-43F3-A915-B08D73619B76}">
  <ds:schemaRefs>
    <ds:schemaRef ds:uri="http://purl.org/dc/terms/"/>
    <ds:schemaRef ds:uri="ee1bb597-35a5-47d7-a2d1-c3363f4c5ad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050d5d1c-1969-41c9-ad68-860fc01d4499"/>
    <ds:schemaRef ds:uri="f231dc53-1242-4486-8233-8ad70962bedd"/>
    <ds:schemaRef ds:uri="226a9ab6-8062-434f-a23f-f1549c70e7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PFR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Claudio Marchetta</cp:lastModifiedBy>
  <cp:lastPrinted>2024-10-23T15:48:06Z</cp:lastPrinted>
  <dcterms:created xsi:type="dcterms:W3CDTF">2024-10-02T13:20:13Z</dcterms:created>
  <dcterms:modified xsi:type="dcterms:W3CDTF">2024-10-23T15:48:26Z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0x0101005B53045D67C91246A51891D8A9A07D25</vt:lpwstr>
  </property>
  <property fmtid="{D5CDD505-2E9C-101B-9397-08002B2CF9AE}" pid="3" name="MediaServiceImageTags">
    <vt:lpwstr/>
  </property>
</Properties>
</file>